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15" windowHeight="8190" tabRatio="442" activeTab="0"/>
  </bookViews>
  <sheets>
    <sheet name="Instant Campaign Generator" sheetId="1" r:id="rId1"/>
    <sheet name="Campaign Timelines" sheetId="2" r:id="rId2"/>
    <sheet name="Import Template" sheetId="3" r:id="rId3"/>
  </sheets>
  <externalReferences>
    <externalReference r:id="rId6"/>
  </externalReferences>
  <definedNames>
    <definedName name="MmExcelLinker_832346FB_5F1F_4D44_B69A_ECEED68B6AC0">Instant Campaign '[1]Generator'!$AO$176:$AO$176</definedName>
    <definedName name="_xlnm.Print_Area" localSheetId="1">'Campaign Timelines'!$A$1:$I$299</definedName>
    <definedName name="_xlnm.Print_Area" localSheetId="0">'Instant Campaign Generator'!$A$1:$O$143</definedName>
    <definedName name="STL_Campaign_Variables">'Instant Campaign Generator'!$AQ$181:$BJ$184</definedName>
  </definedNames>
  <calcPr fullCalcOnLoad="1"/>
</workbook>
</file>

<file path=xl/comments1.xml><?xml version="1.0" encoding="utf-8"?>
<comments xmlns="http://schemas.openxmlformats.org/spreadsheetml/2006/main">
  <authors>
    <author>DE</author>
  </authors>
  <commentList>
    <comment ref="C68" authorId="0">
      <text>
        <r>
          <rPr>
            <b/>
            <sz val="8"/>
            <color indexed="8"/>
            <rFont val="Times New Roman"/>
            <family val="1"/>
          </rPr>
          <t xml:space="preserve">Total Budget = Total Cost of Mailings plus Total List Cost.  No additional costs factored in.
</t>
        </r>
      </text>
    </comment>
  </commentList>
</comments>
</file>

<file path=xl/sharedStrings.xml><?xml version="1.0" encoding="utf-8"?>
<sst xmlns="http://schemas.openxmlformats.org/spreadsheetml/2006/main" count="1007" uniqueCount="474">
  <si>
    <t>INSTRUCTIONS:</t>
  </si>
  <si>
    <t>COMPLETE ONLY the YELLOW highlighted boxes in each section below.  Required information noted by *  .</t>
  </si>
  <si>
    <t>1:  Complete Steps 1-6 BELOW.  Click the [ + ] to expand the area, if necessary</t>
  </si>
  <si>
    <t>2:  APPROVE your Campaign Information by entering your initials in STEP 8.  THIS IS REQUIRED as once confirmed, you are responsible for any incorrect information.</t>
  </si>
  <si>
    <r>
      <t xml:space="preserve">3:  Email the completed worksheet to:   </t>
    </r>
    <r>
      <rPr>
        <b/>
        <sz val="10"/>
        <color indexed="9"/>
        <rFont val="Arial"/>
        <family val="2"/>
      </rPr>
      <t>CWR@SalesTeamLive.com</t>
    </r>
    <r>
      <rPr>
        <sz val="10"/>
        <color indexed="9"/>
        <rFont val="Arial"/>
        <family val="2"/>
      </rPr>
      <t xml:space="preserve">  </t>
    </r>
  </si>
  <si>
    <t>copyright SalesTeamLive 2007 all rights reserved</t>
  </si>
  <si>
    <t>4.  YOU'RE DONE!  SalesTeamLive will launch your campaigns within 7 business days or on your requested Launch Dates</t>
  </si>
  <si>
    <t>Toll Free 800-547-2703 - info@SalesTeamLive.com</t>
  </si>
  <si>
    <r>
      <t xml:space="preserve">Please expect up to </t>
    </r>
    <r>
      <rPr>
        <b/>
        <u val="single"/>
        <sz val="12"/>
        <color indexed="9"/>
        <rFont val="Arial"/>
        <family val="2"/>
      </rPr>
      <t>7 business days</t>
    </r>
    <r>
      <rPr>
        <b/>
        <sz val="12"/>
        <color indexed="9"/>
        <rFont val="Arial"/>
        <family val="2"/>
      </rPr>
      <t xml:space="preserve"> for us to launch your campaigns (once ALL INFORMATION IS PROVIDED).</t>
    </r>
  </si>
  <si>
    <r>
      <t xml:space="preserve">Step 1:   Enter your Goals </t>
    </r>
    <r>
      <rPr>
        <sz val="12"/>
        <rFont val="Arial"/>
        <family val="2"/>
      </rPr>
      <t>(for budget and profit analysis)</t>
    </r>
  </si>
  <si>
    <t>NOTES:</t>
  </si>
  <si>
    <t>North Carolina</t>
  </si>
  <si>
    <t>* Your Average Profit per Deal</t>
  </si>
  <si>
    <t xml:space="preserve">      (e.g.  $25,000,  $50,000, etc.)</t>
  </si>
  <si>
    <t>* Desired Profit per Month</t>
  </si>
  <si>
    <t>* Current Market Conditions</t>
  </si>
  <si>
    <t xml:space="preserve">      Current market conditions</t>
  </si>
  <si>
    <t xml:space="preserve">      Number of Messages Left to get a solid deal for an Equity Campaign</t>
  </si>
  <si>
    <t xml:space="preserve">      Number of Messages Left to get a solid deal for a Motivated Campaign</t>
  </si>
  <si>
    <t xml:space="preserve">      Number of Messages Left to get a solid buyer for a Buyer Campaign</t>
  </si>
  <si>
    <t>*How long is the foreclosure timeline</t>
  </si>
  <si>
    <t xml:space="preserve">     Number of average days (e.g. 21, 30, 111, 360)</t>
  </si>
  <si>
    <t>Click [ +/- ] on left to expand/contract</t>
  </si>
  <si>
    <r>
      <t xml:space="preserve">Per MONTH </t>
    </r>
    <r>
      <rPr>
        <sz val="10"/>
        <color indexed="9"/>
        <rFont val="Arial"/>
        <family val="2"/>
      </rPr>
      <t>(Estimated Average)</t>
    </r>
  </si>
  <si>
    <t>Deal Variables</t>
  </si>
  <si>
    <t>Campaign Variables</t>
  </si>
  <si>
    <t>Metrics</t>
  </si>
  <si>
    <t>* Recommended # of Seller Campaigns</t>
  </si>
  <si>
    <t>* Recommended # of Buyer Campaigns</t>
  </si>
  <si>
    <t>STL Seller Campaigns:</t>
  </si>
  <si>
    <t># of Mailers per month</t>
  </si>
  <si>
    <t>List Size</t>
  </si>
  <si>
    <t>Budget</t>
  </si>
  <si>
    <t># of Deals</t>
  </si>
  <si>
    <t>ROI (per $)</t>
  </si>
  <si>
    <t>Get New List</t>
  </si>
  <si>
    <t>Est Returned Mail</t>
  </si>
  <si>
    <t>List Budget ($)</t>
  </si>
  <si>
    <t>Close Rate</t>
  </si>
  <si>
    <t>Avg Profit/Deal</t>
  </si>
  <si>
    <t># pieces in Campaign</t>
  </si>
  <si>
    <t>Campaign Duration (months)</t>
  </si>
  <si>
    <t>Campaign Mail Cost per Record</t>
  </si>
  <si>
    <t>Data Cost per Record</t>
  </si>
  <si>
    <t>Avg Cost/Mail/Month</t>
  </si>
  <si>
    <t>Avg Cost/Call</t>
  </si>
  <si>
    <t>Avg Cost/Deal</t>
  </si>
  <si>
    <t>1.  Free and Clear</t>
  </si>
  <si>
    <t>every 24 months</t>
  </si>
  <si>
    <t>2.  Out of Area</t>
  </si>
  <si>
    <t>every 15 months</t>
  </si>
  <si>
    <t>3.  Expired Listings</t>
  </si>
  <si>
    <t>area specific</t>
  </si>
  <si>
    <t>4.  Geographic</t>
  </si>
  <si>
    <t>every 12 months</t>
  </si>
  <si>
    <t>6.  60-90 Day Lates</t>
  </si>
  <si>
    <t>monthly</t>
  </si>
  <si>
    <t>7.  Bankruptcy (NOD &amp; Dismissals)</t>
  </si>
  <si>
    <t>8.  Adjustable Rate Mortgages with Equity</t>
  </si>
  <si>
    <t>9.  Multi-Family With Equity</t>
  </si>
  <si>
    <t>10. Wholesale Properties</t>
  </si>
  <si>
    <t>every 6 months</t>
  </si>
  <si>
    <t xml:space="preserve">11. In-House Follow Up </t>
  </si>
  <si>
    <t>12. Probate</t>
  </si>
  <si>
    <t>13. Divorce</t>
  </si>
  <si>
    <t>weekly</t>
  </si>
  <si>
    <t>TOTALS:</t>
  </si>
  <si>
    <t>STL Buyer Campaigns:</t>
  </si>
  <si>
    <t>Avg Cost/Buyer</t>
  </si>
  <si>
    <t>1.  Tenant Buyers</t>
  </si>
  <si>
    <t>2.  Retail Buyers</t>
  </si>
  <si>
    <t>3.  Wholesale Buyers</t>
  </si>
  <si>
    <t xml:space="preserve">This document is for estimating purposes only.  Individual results will vary based on market coditions, competition, etc. </t>
  </si>
  <si>
    <t>MONTHLY Forecast</t>
  </si>
  <si>
    <t># Inbound Seller Calls</t>
  </si>
  <si>
    <t># Inbound Buyer Calls</t>
  </si>
  <si>
    <t>Total Mail Budget</t>
  </si>
  <si>
    <r>
      <t xml:space="preserve">Step 3:  Select your Geography  - Zip Codes/Counties  </t>
    </r>
    <r>
      <rPr>
        <sz val="12"/>
        <rFont val="Arial"/>
        <family val="2"/>
      </rPr>
      <t>(area you'd like to send direct mail - please be VERY Specific)</t>
    </r>
  </si>
  <si>
    <t>* Primary Phone Number</t>
  </si>
  <si>
    <t>800 Number Provided by STL</t>
  </si>
  <si>
    <t>Primary phone number on Mailings - live person or live operator</t>
  </si>
  <si>
    <t>* Secondary Phone Number</t>
  </si>
  <si>
    <t>Secondary phone number on Mailings - live 24 hour recorded message</t>
  </si>
  <si>
    <t>NO</t>
  </si>
  <si>
    <t>Yes indicates you want to use the Realtor version of all mailings</t>
  </si>
  <si>
    <t>Yes indicates you want to place 'Se Habla Espanol' whenever possible on mailers</t>
  </si>
  <si>
    <t>The email that will be on your mailings</t>
  </si>
  <si>
    <t>Your primary fax number - with area code 123-456-7890</t>
  </si>
  <si>
    <r>
      <t xml:space="preserve">Step 5:  Provide your Billing Information </t>
    </r>
    <r>
      <rPr>
        <sz val="12"/>
        <rFont val="Arial"/>
        <family val="2"/>
      </rPr>
      <t>(for mailing charges and monthly fees)</t>
    </r>
  </si>
  <si>
    <r>
      <t xml:space="preserve">   </t>
    </r>
    <r>
      <rPr>
        <b/>
        <i/>
        <sz val="20"/>
        <rFont val="Arial"/>
        <family val="2"/>
      </rPr>
      <t>(your initials here)</t>
    </r>
  </si>
  <si>
    <t xml:space="preserve">Please Activate my Subscription to SalesTeamLive "Done for You" Marketing Service and Launch my Campaigns </t>
  </si>
  <si>
    <t xml:space="preserve">I understand and agree that I will be automatically charged the one time 'Setup' fee as well as an ongoing monthly subscription and service fee ("Service") and I can terminate the service and ongoing monthly subscription fee at any time without additional penalty. If I desire to continue being a subscriber to the Service, I agree to pay all applicable monthly charges and campaign services charges and hereby authorize SalesTeamLive, LLC, d/b/a SalesTeamLive.com ("STL") to automatically charge my credit card for such amounts including all mail costs and other requested services until revoked by me in writing.  All changes or cancellation requests must be received by STL in writing.  I understand that if I cancel or terminate the service, the total cost of all mail costs (or data purchases) will be subtracted from any potential refund due.  I hereby acknowledge and agree to all terms and conditions of the EULA ("End User License Agreement") available at http://www.salesteamlive.com/termsofuse.aspx.  </t>
  </si>
  <si>
    <t>In addition, I hereby authorize STL to be my service agent and setup or perform additional 3rd party service as necessary to perform the marketing function requested, including but not limited to, acquiring 3rd party marketing lists, setting up 3rd party message center and/or live operator service, setting up 3rd party websites, etc.  Some of these 3rd party services may charge my credit card directly for those services (only if ordered by customer) and that separate terms and conditions may apply to these services. This offer is time limited and may be changed by STL at any time without notice.</t>
  </si>
  <si>
    <t>The information below is for calculating response rates based on Market Conditions.  Altering above numbers will impact the model.</t>
  </si>
  <si>
    <t>The information below is for estimating purposes ONLY.  Individual results will vary based on a number of factors.</t>
  </si>
  <si>
    <t>STL CAMPAIGNS</t>
  </si>
  <si>
    <t xml:space="preserve">           MARKET CONDITION (Message Response Rate)</t>
  </si>
  <si>
    <t>Campaign Package</t>
  </si>
  <si>
    <t>Campaign Type</t>
  </si>
  <si>
    <t>Est Mail Returns</t>
  </si>
  <si>
    <t>HOT</t>
  </si>
  <si>
    <t>POST-HOT</t>
  </si>
  <si>
    <t>EMERGING</t>
  </si>
  <si>
    <t>DECLINING</t>
  </si>
  <si>
    <t>FLAT</t>
  </si>
  <si>
    <t>Vlookup Column Number</t>
  </si>
  <si>
    <t>Recommended Seller Campaigns</t>
  </si>
  <si>
    <t>Recommended Buyer Campaigns</t>
  </si>
  <si>
    <t>Equity</t>
  </si>
  <si>
    <t>ü</t>
  </si>
  <si>
    <t>Motivated</t>
  </si>
  <si>
    <t>Geographic</t>
  </si>
  <si>
    <t>Seller Campaigns</t>
  </si>
  <si>
    <t>Buyer</t>
  </si>
  <si>
    <t>Buyer Campaigns</t>
  </si>
  <si>
    <t>Number of Campaigns - Hlookup Number</t>
  </si>
  <si>
    <t>Market Condition - Hlookup Number</t>
  </si>
  <si>
    <t>CAMPAIGN TYPE</t>
  </si>
  <si>
    <t># Messages Left 
per Deal</t>
  </si>
  <si>
    <t>State</t>
  </si>
  <si>
    <t>Abbreviation</t>
  </si>
  <si>
    <t>Timeline</t>
  </si>
  <si>
    <t>Market Condition</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</si>
  <si>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</si>
  <si>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</si>
  <si>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</si>
  <si>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</si>
  <si>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</si>
  <si>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</si>
  <si>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</si>
  <si>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</si>
  <si>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</si>
  <si>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</si>
  <si>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</si>
  <si>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</si>
  <si>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</si>
  <si>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</si>
  <si>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</si>
  <si>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</si>
  <si>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</si>
  <si>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</si>
  <si>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</si>
  <si>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</si>
  <si>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</si>
  <si>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</si>
  <si>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</si>
  <si>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</si>
  <si>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</si>
  <si>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</si>
  <si>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</si>
  <si>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</si>
  <si>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</si>
  <si>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</si>
  <si>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</si>
  <si>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</si>
  <si>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</si>
  <si>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</si>
  <si>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</si>
  <si>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</si>
  <si>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</si>
  <si>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</si>
  <si>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</si>
  <si>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</si>
  <si>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</si>
  <si>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</si>
  <si>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</si>
  <si>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</si>
  <si>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</si>
  <si>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</si>
  <si>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</si>
  <si>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</si>
  <si>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</si>
  <si>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</si>
  <si>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</si>
  <si>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</si>
  <si>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</si>
  <si>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</si>
  <si>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</si>
  <si>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</si>
  <si>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</si>
  <si>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</si>
  <si>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</si>
  <si>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</si>
  <si>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</si>
  <si>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</si>
  <si>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</si>
  <si>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</si>
  <si>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</si>
  <si>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</si>
  <si>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</si>
  <si>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</si>
  <si>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</si>
  <si>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</si>
  <si>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</si>
  <si>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</si>
  <si>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</si>
  <si>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</si>
  <si>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</si>
  <si>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</si>
  <si>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</si>
  <si>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</si>
  <si>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</si>
  <si>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</si>
  <si>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</si>
  <si>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</si>
  <si>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</si>
  <si>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</si>
  <si>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</si>
  <si>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</si>
  <si>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</si>
  <si>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</si>
  <si>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</si>
  <si>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</si>
  <si>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</si>
  <si>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</si>
  <si>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</si>
  <si>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</si>
  <si>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</si>
  <si>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</si>
  <si>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</si>
  <si>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</si>
  <si>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</si>
  <si>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N.A.</t>
  </si>
  <si>
    <t>Month Converted</t>
  </si>
  <si>
    <t>Mont</t>
  </si>
  <si>
    <t>1</t>
  </si>
  <si>
    <t>Jan</t>
  </si>
  <si>
    <t>2</t>
  </si>
  <si>
    <t>Feb</t>
  </si>
  <si>
    <t>3</t>
  </si>
  <si>
    <t>Mar</t>
  </si>
  <si>
    <t>4</t>
  </si>
  <si>
    <t>Apr</t>
  </si>
  <si>
    <t>5</t>
  </si>
  <si>
    <t>May</t>
  </si>
  <si>
    <t>6</t>
  </si>
  <si>
    <t>Jun</t>
  </si>
  <si>
    <t>7</t>
  </si>
  <si>
    <t>Jul</t>
  </si>
  <si>
    <t>8</t>
  </si>
  <si>
    <t>Aug</t>
  </si>
  <si>
    <t>9</t>
  </si>
  <si>
    <t>Sep</t>
  </si>
  <si>
    <t>10</t>
  </si>
  <si>
    <t>Oct</t>
  </si>
  <si>
    <t>11</t>
  </si>
  <si>
    <t>Nov</t>
  </si>
  <si>
    <t>12</t>
  </si>
  <si>
    <t>Dec</t>
  </si>
  <si>
    <t xml:space="preserve">  READ</t>
  </si>
  <si>
    <t>STL Done-For-You Campaign Timelines</t>
  </si>
  <si>
    <t xml:space="preserve">All STL Done For You Marketing Campaigns are based on extensive testing and represent the best combination of lists, mailers and frequencies currently known to work based on varying market conditions throughout the United States.  </t>
  </si>
  <si>
    <t>These campaigns will be configured as is, with no variance in the details unless approved by STL upper management.</t>
  </si>
  <si>
    <t>Any changes to DONE FOR YOU campaigns need to be approved by STL.</t>
  </si>
  <si>
    <t>STL Done-For-You Marketing Campaigns</t>
  </si>
  <si>
    <t xml:space="preserve">1. Free and Clear: </t>
  </si>
  <si>
    <t xml:space="preserve">         Launch Date   -   DAYS from date property records (list) imported  (import of record = Day 0)</t>
  </si>
  <si>
    <t>Personalized Postcard</t>
  </si>
  <si>
    <t>Notice Postcard</t>
  </si>
  <si>
    <t>Total Campaign Mail Cost per Record</t>
  </si>
  <si>
    <t>(Est. total mail cost per address record over the Full Cycle shown. Mail prices subject to change during any mail cycle)</t>
  </si>
  <si>
    <t>Total # Pieces per Campaign</t>
  </si>
  <si>
    <t>split in to thirds</t>
  </si>
  <si>
    <t>Total Campaign Duration (months)</t>
  </si>
  <si>
    <t>This list targets home owners who have been a long-time resident at their house and are also over a certain age (ex. 50+ years old).</t>
  </si>
  <si>
    <t xml:space="preserve">2. Out of Area </t>
  </si>
  <si>
    <t>This list targets home owners that have a different mailing address from the property address.</t>
  </si>
  <si>
    <t>3. Expired Listings</t>
  </si>
  <si>
    <t>3. Expired Listings:</t>
  </si>
  <si>
    <t>Yellow Letter</t>
  </si>
  <si>
    <t xml:space="preserve"> (Est. total mail cost per address record over the Full Cycle shown. Mail prices subject to change during any mail cycle)</t>
  </si>
  <si>
    <t>You must have access to the MLS and be able to get Expireds in spreadsheet format.</t>
  </si>
  <si>
    <t>4. Geographic:</t>
  </si>
  <si>
    <t>This list is targeted just by location (County, City, Zip Code).</t>
  </si>
  <si>
    <t>5a. Pre-Foreclosure 21:</t>
  </si>
  <si>
    <t>Pre-foreclosure Postcard</t>
  </si>
  <si>
    <t xml:space="preserve">(Est. total mail cost per address record over the Full Cycle shown. Mail prices subject to change during any mail cycle) </t>
  </si>
  <si>
    <t>On-Demand Mailing(1)</t>
  </si>
  <si>
    <t>This list is generally supplied by the customer to SalesTeamLive, except in some situations where a List Provider agreement is in place.</t>
  </si>
  <si>
    <t>The following states will use the 21 day Pre-Foreclosure Mail Delivery Cycle: Texas</t>
  </si>
  <si>
    <t>5b. Pre-Foreclosure 30:</t>
  </si>
  <si>
    <t>The following states will use the 30 day Pre-Foreclosure Mail Delivery Cycle: Georgia</t>
  </si>
  <si>
    <t>5c. Pre-Foreclosure 45:</t>
  </si>
  <si>
    <t>The following states will use the 45 day Pre-Foreclosure Mail Delivery Cycle: District of Columbia, Maryland, Missouri, Rhode Island, Tennessee, Virginia, West Virginia, Wisconsin, Wyoming</t>
  </si>
  <si>
    <t>5d. Pre-Foreclosure 90:</t>
  </si>
  <si>
    <t xml:space="preserve">The following states will use the 90 day Pre-Foreclosure Mail Delivery Cycle: Alabama, Alaska, Arizona, Arkansas, California, Conneticut, Massachusetts, Michigan, Mississippi, New Hampshire, North Carolina, South Dakota, </t>
  </si>
  <si>
    <t>5e. Pre-Foreclosure 120:</t>
  </si>
  <si>
    <t xml:space="preserve">The following states will use the 120 day Pre-Foreclosure Mail Delivery Cycle: Florida, Idaho, Iowa, Minnisota, Nebraska, Nevada, North Dakota, Oregon, Utah, Washington, </t>
  </si>
  <si>
    <t>5f. Pre-Foreclosure 180:</t>
  </si>
  <si>
    <t xml:space="preserve">The following states will use the 180 day Pre-Foreclosure Mail Delivery Cycle: Colorado, Delaware, Hawaii, Indiana, Kansas, Kentucky, Louisiana, Maine, Montana, New Jersey, New Mexico, Ohio, Oklahoma, South Carolina, Vermont, </t>
  </si>
  <si>
    <t>5g. Pre-Foreclosure 365:</t>
  </si>
  <si>
    <t xml:space="preserve">The following states will use the 365 day Pre-Foreclosure Mail Delivery Cycle: Illinois, New York, Pennsylvania, </t>
  </si>
  <si>
    <t>5h. Pre-Foreclosure 1 Yellow Letter:</t>
  </si>
  <si>
    <t>Used for remote areas with limited competition</t>
  </si>
  <si>
    <t>6. 60-90 Day Lates:</t>
  </si>
  <si>
    <t>60/90 Day Late Yellow Letter</t>
  </si>
  <si>
    <t xml:space="preserve">(Est. total mail cost per address record and approved yellow monthly. over the Full Cycle shown. Mail prices subject to change during any mail cycle) </t>
  </si>
  <si>
    <t>Mailing appx every 25 days</t>
  </si>
  <si>
    <t xml:space="preserve">STL Supplies this List in All Cases and the Data Record Cost is built into the price of the Approved Letter. </t>
  </si>
  <si>
    <t>This is a Monthly Mailing and goes out on approximately the 10th day of each month.  Additions or cancellations to this campaign MUST be received on or before the 1st day of each month for the current month.</t>
  </si>
  <si>
    <t xml:space="preserve">7a.  BK Chapter 13 Aged Filings </t>
  </si>
  <si>
    <t>This list is supplied by SalesTeamLive and new data is pulled every 30 days on a county basis.</t>
  </si>
  <si>
    <t>Mail goes out every 30 days. Chapter 13 Bankruptcy's filed 3-9 months ago with a confirmed home</t>
  </si>
  <si>
    <t xml:space="preserve">7b.  BK Chapter 13 Recently Dismissed </t>
  </si>
  <si>
    <t>This list is supplied by SalesTeamLive and new data is pulled every 14 days on a county basis.</t>
  </si>
  <si>
    <t>Mail goes out every 14 days.</t>
  </si>
  <si>
    <t>9.  Multi-Family with Equity</t>
  </si>
  <si>
    <t>10.  Wholesale Properties</t>
  </si>
  <si>
    <t>11.  In-House Follow Up</t>
  </si>
  <si>
    <t>Million Dollar Oversized Postcard (BULK)</t>
  </si>
  <si>
    <t>12.  Probate</t>
  </si>
  <si>
    <t>13.  Divorce</t>
  </si>
  <si>
    <t>Absentee - Attention</t>
  </si>
  <si>
    <t>Absentee - Tuesday</t>
  </si>
  <si>
    <t>Absentee - 1031</t>
  </si>
  <si>
    <t>Absentee - Deal Fell Through</t>
  </si>
  <si>
    <t>Wholesale Investor</t>
  </si>
  <si>
    <t>Note (1) : On-Demand mailing means that how often a mail campaign is started is dependant on how often data is loaded by the customer</t>
  </si>
  <si>
    <t>Click [ + ] on left to expand</t>
  </si>
  <si>
    <t>Marketing Piece</t>
  </si>
  <si>
    <t>Mail Type</t>
  </si>
  <si>
    <t>Price per Piece</t>
  </si>
  <si>
    <t>Letter-A10</t>
  </si>
  <si>
    <t>Letter-9</t>
  </si>
  <si>
    <t>Private Money Yellow Letter</t>
  </si>
  <si>
    <t>4x6 Postcard</t>
  </si>
  <si>
    <t>Headline Postcard</t>
  </si>
  <si>
    <t>Large Glossy Postcard</t>
  </si>
  <si>
    <t>5.5x8 Postcard</t>
  </si>
  <si>
    <t>Self Mailer</t>
  </si>
  <si>
    <t>Million Dollar Oversized</t>
  </si>
  <si>
    <t>Million Dollar Oversized Postcard (1st Class)</t>
  </si>
  <si>
    <t>Greeting Card (not avail)</t>
  </si>
  <si>
    <t>Greeting card</t>
  </si>
  <si>
    <t>Magnet Mailer</t>
  </si>
  <si>
    <t>Magnet Card</t>
  </si>
  <si>
    <t>Owner - 1031</t>
  </si>
  <si>
    <t>Owner - Attention</t>
  </si>
  <si>
    <t>Owner - Deal Fell Through</t>
  </si>
  <si>
    <t>Owner - Tuesday</t>
  </si>
  <si>
    <t>Custom</t>
  </si>
  <si>
    <t>Custom 13</t>
  </si>
  <si>
    <t>BorrowerFirstName</t>
  </si>
  <si>
    <t>BorrowerLastName</t>
  </si>
  <si>
    <t>PropStreetAddress</t>
  </si>
  <si>
    <t>PropCity</t>
  </si>
  <si>
    <t>PropState</t>
  </si>
  <si>
    <t>PropZip</t>
  </si>
  <si>
    <t>BorrowerMailAddress</t>
  </si>
  <si>
    <t>BorrowerMailCity</t>
  </si>
  <si>
    <t>BorrowerMailState</t>
  </si>
  <si>
    <t>BorrowerMailZip</t>
  </si>
  <si>
    <t>To Import your own data in to SalesTeamLive, simply cut and past the above header row on to your spreadsheet, make sure your columns match up with</t>
  </si>
  <si>
    <t xml:space="preserve">the header names, and then log in to STL.  You then go to Deal Manager --&gt; Prospect --&gt; Import, choose </t>
  </si>
  <si>
    <t>Datasource Name: STL Downloads</t>
  </si>
  <si>
    <t>Mapping Name: Expired Listings, Pre-Foreclosure, or as appropriate for the intended campaign</t>
  </si>
  <si>
    <t>Pick your state and county, browse to your spreadsheet on your local computer, and import away!</t>
  </si>
  <si>
    <t># of Calls</t>
  </si>
  <si>
    <t># of Leads</t>
  </si>
  <si>
    <t>Requested Launch Date</t>
  </si>
  <si>
    <t xml:space="preserve">      The mail budget you're confirming for SalesTeamLive to mail on your behalf per month</t>
  </si>
  <si>
    <t xml:space="preserve">      Number of Messages Left to get a solid buyer for a Follow Up Campaign</t>
  </si>
  <si>
    <t xml:space="preserve"> Est. Profit</t>
  </si>
  <si>
    <t>Step 6:  Enter any NOTES or SPECIAL INSTRUCTIONS in the yellow area below</t>
  </si>
  <si>
    <t xml:space="preserve">   (enter special instructions or notes for the SalesTeamLive Member Services team here.  Please be as detailed and concise as possible)</t>
  </si>
  <si>
    <r>
      <t xml:space="preserve">Step 7:  ADD Extra Services - Phone Systems and Buying/Selling Websites </t>
    </r>
    <r>
      <rPr>
        <sz val="12"/>
        <rFont val="Arial"/>
        <family val="2"/>
      </rPr>
      <t>("Done for You" setup by STL)</t>
    </r>
  </si>
  <si>
    <t>Websites for Sellers and Buyers</t>
  </si>
  <si>
    <t xml:space="preserve">Step 8:  CONFIRM and APPROVE your campaigns. </t>
  </si>
  <si>
    <t>24 hour Pre-Recorded Message Phone Line (with OPTIONAL Live Operator)</t>
  </si>
  <si>
    <t>For each 'Done-For-You' marketing campaign, SalesTeamLive will setup an 800 phone number that will be placed on the mailers that are sent out.  All inbound calls will be tracked to measure the response rate.  All calls will be forwarded to the forwarding phone number you specify.  For best results, it is strongly recommended to have a RoopDoran pre-recorded message (and Live Operator for even better results).  If you do not already have this setup, click the website below to learn more and signup to have this 'Done-For-You'.</t>
  </si>
  <si>
    <t>For each 'Done-For-You' marketing campaign, SalesTeamLive will place your desired website URL for attracting sellers and for attracting buyers  (i.e. www.YourSellerWebsite.com, www.YourBuyerWebsite.com).  If you do not already have this setup, click the website below to learn more and signup to have this 'Done-For-You'.</t>
  </si>
  <si>
    <r>
      <t>APPROVED!</t>
    </r>
    <r>
      <rPr>
        <b/>
        <sz val="10"/>
        <color indexed="9"/>
        <rFont val="Arial"/>
        <family val="2"/>
      </rPr>
      <t xml:space="preserve">  By entering my initials, I hereby request SalesTeamLive to launch my campaigns and begin mailing as set forth.  I agree
that the above information is correct and agree to the Terms and Conditions set forth by SalesTeamLive, LLC.</t>
    </r>
  </si>
  <si>
    <t xml:space="preserve"> Profit</t>
  </si>
  <si>
    <t>continuous</t>
  </si>
  <si>
    <t>Lead Response Rate</t>
  </si>
  <si>
    <t>Follow Up</t>
  </si>
  <si>
    <t>* Avg # of Leads Needed per Deal (Equity)</t>
  </si>
  <si>
    <t>* Avg # of Leads Needed per Deal (Motivated)</t>
  </si>
  <si>
    <t>* Avg # of Leads Needed per Deal (Geographic)</t>
  </si>
  <si>
    <t>* Avg # of Leads Needed per Deal (Follow Up)</t>
  </si>
  <si>
    <t>* Avg # of Leads Needed per Deal (Buyer)</t>
  </si>
  <si>
    <t xml:space="preserve">      Number of Messages Left to get a solid deal for a Geographic/non-targeted seller Campaign</t>
  </si>
  <si>
    <t>14. 'Catch-All' Seller Campaign</t>
  </si>
  <si>
    <t>3.  New Buyer Campaign #1</t>
  </si>
  <si>
    <t>CALIFORNIA</t>
  </si>
  <si>
    <t>14.  'Catch-All' Seller Campaign</t>
  </si>
  <si>
    <t>1 RoopDoran Campaign</t>
  </si>
  <si>
    <t>2 RoopDoran Campaigns</t>
  </si>
  <si>
    <t>3 RoopDoran Campaigns</t>
  </si>
  <si>
    <t>4 RoopDoran Campaigns</t>
  </si>
  <si>
    <t>5 RoopDoran Campaigns</t>
  </si>
  <si>
    <t>6 RoopDoran Campaigns</t>
  </si>
  <si>
    <t>7 RoopDoran Campaigns</t>
  </si>
  <si>
    <t>8 RoopDoran Campaigns</t>
  </si>
  <si>
    <t>9 RoopDoran Campaigns</t>
  </si>
  <si>
    <t>10 RoopDoran Campaigns</t>
  </si>
  <si>
    <t>11 RoopDoran Campaigns</t>
  </si>
  <si>
    <t>Sample RoopDoran Mail Pieces</t>
  </si>
  <si>
    <t>www.SalesTeamLive.com/RoopDoran/Mailers</t>
  </si>
  <si>
    <t xml:space="preserve">Each RoopDoran 'Done-For-You' Marketing Campaign has a specific series of RoopDoran mail pieces.  To view the latest version of the RoopDoran 'Done-For-You' Marketing Campaigns and the specific RoopDoran mail pieces, click the link below.  SalesTeamLive will automatically include your name and address on each </t>
  </si>
  <si>
    <t>www.SalesTeamLive.com/RoopDoran/PhoneAndWeb</t>
  </si>
  <si>
    <t>* % of Calls that Convert to Lead</t>
  </si>
  <si>
    <t xml:space="preserve">      Percentage of inbound calls that convert to a lead (messages left or Live contacts via a voice mail, live operator or live office connection)</t>
  </si>
  <si>
    <t>a) State you work in</t>
  </si>
  <si>
    <t>b) Desired Deals per Month</t>
  </si>
  <si>
    <t>* Click in the yellow box to the left for a list of states</t>
  </si>
  <si>
    <t>* Average per month over the next 12 months</t>
  </si>
  <si>
    <t>a)</t>
  </si>
  <si>
    <t xml:space="preserve">a) Primary Zip Codes/Counties  </t>
  </si>
  <si>
    <t xml:space="preserve">b) Secondary Zip Codes/Counties </t>
  </si>
  <si>
    <t>c) Median Home Price</t>
  </si>
  <si>
    <t>* List the zip codes, cities or counties you're interested in.</t>
  </si>
  <si>
    <t>* List the median home price for the geography you are targeting (not available in all lists)</t>
  </si>
  <si>
    <t>* The business name placed on your marketing</t>
  </si>
  <si>
    <t>* The person who will be the addressor of the mail</t>
  </si>
  <si>
    <t>* Return city name</t>
  </si>
  <si>
    <t>* The return address for your mailing.  We recommend no P.O. Boxes.</t>
  </si>
  <si>
    <t>* Return state</t>
  </si>
  <si>
    <t>* Return zip code (5 Digit preferred)</t>
  </si>
  <si>
    <t>* This is the number that seller calls should be forwarded to (i.e. your pre-recorded message, live operator or office)</t>
  </si>
  <si>
    <t>* This is the number that buyer calls should be forwarded to (i.e. your pre-recorded message, live operator or office)</t>
  </si>
  <si>
    <t>* The website URL you will use on campaigns for sellers (if you already have a web site)</t>
  </si>
  <si>
    <t>* The website URL you will use on campaigns for buyers (if you already have a web site)</t>
  </si>
  <si>
    <t>* The name of the area you work to go on mailings (e.g. the Pike's Peak area)</t>
  </si>
  <si>
    <t>a) Business Name</t>
  </si>
  <si>
    <t>b) Name on Mailer</t>
  </si>
  <si>
    <t>c) Return Address</t>
  </si>
  <si>
    <t>d) Return City</t>
  </si>
  <si>
    <t>e) Return State</t>
  </si>
  <si>
    <t>f) Return Zip</t>
  </si>
  <si>
    <t>g) Seller Forwarding Phone Number</t>
  </si>
  <si>
    <t>h) Buyer Forwarding Phone Number</t>
  </si>
  <si>
    <t>i) Your Seller Website URL Address</t>
  </si>
  <si>
    <t>j) Your Buyer Website URL Address</t>
  </si>
  <si>
    <t>k) Your Area</t>
  </si>
  <si>
    <t>l) Are you a licensed RE Agent?</t>
  </si>
  <si>
    <t>m) Do you speak Spanish?</t>
  </si>
  <si>
    <t>n) Your Email</t>
  </si>
  <si>
    <t>o) Fax Number</t>
  </si>
  <si>
    <t>* As it appears on your credit card</t>
  </si>
  <si>
    <t>* For STL to Contact you</t>
  </si>
  <si>
    <t>* As stated to your credit card company</t>
  </si>
  <si>
    <t>* 5 Digit Only</t>
  </si>
  <si>
    <t>* Mastercard, Amex, Visa, etc.</t>
  </si>
  <si>
    <t>* Provide the full credit card number</t>
  </si>
  <si>
    <t>* Enter like 01/09 (MM/YY)</t>
  </si>
  <si>
    <t>* 3 or 4 digit code</t>
  </si>
  <si>
    <t>a) Name</t>
  </si>
  <si>
    <t>b) Email Address</t>
  </si>
  <si>
    <t xml:space="preserve">c) Phone Number </t>
  </si>
  <si>
    <t>d) Billing Address</t>
  </si>
  <si>
    <t>e) Billing City</t>
  </si>
  <si>
    <t>f) Billing State</t>
  </si>
  <si>
    <t>g) Billing Zip</t>
  </si>
  <si>
    <t>h) Credit Card Type</t>
  </si>
  <si>
    <t>i) Credit Card Number</t>
  </si>
  <si>
    <t>j) Expiration Date</t>
  </si>
  <si>
    <t>k) CSC</t>
  </si>
  <si>
    <t>Preparation: Prior to filling out your worksheet, please answer the following questions:</t>
  </si>
  <si>
    <t>a) Did you listen to the audio training?</t>
  </si>
  <si>
    <t>b) Did you attend the Done For You Setup webinar?</t>
  </si>
  <si>
    <r>
      <t>Step 2:  Choose Your Campaigns and Call Volumes</t>
    </r>
    <r>
      <rPr>
        <sz val="12"/>
        <rFont val="Arial"/>
        <family val="2"/>
      </rPr>
      <t xml:space="preserve"> (simply enter your desired '</t>
    </r>
    <r>
      <rPr>
        <b/>
        <sz val="12"/>
        <color indexed="13"/>
        <rFont val="Arial"/>
        <family val="2"/>
      </rPr>
      <t># of Leads</t>
    </r>
    <r>
      <rPr>
        <sz val="12"/>
        <rFont val="Arial"/>
        <family val="2"/>
      </rPr>
      <t>' and '</t>
    </r>
    <r>
      <rPr>
        <b/>
        <sz val="12"/>
        <color indexed="13"/>
        <rFont val="Arial"/>
        <family val="2"/>
      </rPr>
      <t>Requested Launch Date</t>
    </r>
    <r>
      <rPr>
        <sz val="12"/>
        <rFont val="Arial"/>
        <family val="2"/>
      </rPr>
      <t>' for each Campaign you want)</t>
    </r>
  </si>
  <si>
    <r>
      <t xml:space="preserve">Step 4: Provide your Mailing Information </t>
    </r>
    <r>
      <rPr>
        <sz val="12"/>
        <rFont val="Arial"/>
        <family val="2"/>
      </rPr>
      <t>(for use on your mailings - can be adjusted later)</t>
    </r>
  </si>
  <si>
    <t>RoopDoran 'Done-For-You' Campaign Worksheet</t>
  </si>
  <si>
    <r>
      <rPr>
        <i/>
        <sz val="10"/>
        <color indexed="9"/>
        <rFont val="Arial"/>
        <family val="2"/>
      </rPr>
      <t xml:space="preserve">You may sign up for this training at </t>
    </r>
    <r>
      <rPr>
        <i/>
        <u val="single"/>
        <sz val="10"/>
        <color indexed="9"/>
        <rFont val="Arial"/>
        <family val="2"/>
      </rPr>
      <t>http://www.salesteamlive.com/resources/events</t>
    </r>
  </si>
  <si>
    <r>
      <rPr>
        <i/>
        <sz val="10"/>
        <color indexed="9"/>
        <rFont val="Arial"/>
        <family val="2"/>
      </rPr>
      <t xml:space="preserve">This training is available at </t>
    </r>
    <r>
      <rPr>
        <i/>
        <u val="single"/>
        <sz val="10"/>
        <color indexed="9"/>
        <rFont val="Arial"/>
        <family val="2"/>
      </rPr>
      <t>http://www.salesteamlive.com/roopdoran/gettingstarted</t>
    </r>
  </si>
  <si>
    <t>15. Adjustable Rate Mortgages with No Equity</t>
  </si>
  <si>
    <t>16. Bankruptcy Motions for Relief/Dismissal</t>
  </si>
  <si>
    <t>16.  Bankruptcy Motions for Relief/Dismissal</t>
  </si>
  <si>
    <t>every 7.5 months</t>
  </si>
  <si>
    <t>every 16 months</t>
  </si>
  <si>
    <t>Yellow Letter - Short Form</t>
  </si>
  <si>
    <t>15.  Adjustable Rate Mortgages with No Equity</t>
  </si>
  <si>
    <t>Please Make Sure to Fill Out ALL Green Fields.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</si>
</sst>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0"/>
    <numFmt numFmtId="166" formatCode="0.0"/>
    <numFmt numFmtId="167" formatCode="mmm"/>
    <numFmt numFmtId="168" formatCode="0.0%"/>
    <numFmt numFmtId="169" formatCode="\$#,##0.00"/>
    <numFmt numFmtId="170" formatCode="_(\$* #,##0_);_(\$* \(#,##0\);_(\$* ??_);_(@_)"/>
    <numFmt numFmtId="171" formatCode="mmmmm;@"/>
    <numFmt numFmtId="172" formatCode="\$#,##0.00_);[Red]&quot;($&quot;#,##0.00\)"/>
    <numFmt numFmtId="173" formatCode="#,##0.0_);[Red]\(#,##0.0\)"/>
    <numFmt numFmtId="174" formatCode="\$#,##0_);[Red]&quot;($&quot;#,##0\)"/>
    <numFmt numFmtId="175" formatCode="&quot;$&quot;#,##0"/>
    <numFmt numFmtId="176" formatCode="[$-409]dddd\,\ mmmm\ dd\,\ yyyy"/>
  </numFmts>
  <fonts count="105">
    <font>
      <sz val="10"/>
      <name val="Arial"/>
      <family val="2"/>
    </font>
    <font>
      <sz val="10"/>
      <name val="Verdana"/>
      <family val="2"/>
    </font>
    <font>
      <b/>
      <sz val="8"/>
      <name val="Arial"/>
      <family val="2"/>
    </font>
    <font>
      <b/>
      <sz val="10"/>
      <name val="Arial"/>
      <family val="2"/>
    </font>
    <font>
      <b/>
      <sz val="14"/>
      <color indexed="9"/>
      <name val="Arial"/>
      <family val="2"/>
    </font>
    <font>
      <b/>
      <sz val="20"/>
      <color indexed="9"/>
      <name val="Arial"/>
      <family val="2"/>
    </font>
    <font>
      <u val="single"/>
      <sz val="10"/>
      <color indexed="9"/>
      <name val="Arial"/>
      <family val="2"/>
    </font>
    <font>
      <sz val="10"/>
      <color indexed="9"/>
      <name val="Arial"/>
      <family val="2"/>
    </font>
    <font>
      <sz val="8"/>
      <name val="Arial"/>
      <family val="2"/>
    </font>
    <font>
      <b/>
      <sz val="10"/>
      <color indexed="9"/>
      <name val="Arial"/>
      <family val="2"/>
    </font>
    <font>
      <sz val="9"/>
      <color indexed="43"/>
      <name val="Arial"/>
      <family val="2"/>
    </font>
    <font>
      <b/>
      <sz val="12"/>
      <color indexed="9"/>
      <name val="Arial"/>
      <family val="2"/>
    </font>
    <font>
      <b/>
      <u val="single"/>
      <sz val="12"/>
      <color indexed="9"/>
      <name val="Arial"/>
      <family val="2"/>
    </font>
    <font>
      <i/>
      <sz val="10"/>
      <name val="Arial"/>
      <family val="2"/>
    </font>
    <font>
      <b/>
      <sz val="14"/>
      <name val="Arial"/>
      <family val="2"/>
    </font>
    <font>
      <sz val="12"/>
      <name val="Arial"/>
      <family val="2"/>
    </font>
    <font>
      <sz val="14"/>
      <name val="Arial"/>
      <family val="2"/>
    </font>
    <font>
      <b/>
      <sz val="14"/>
      <color indexed="10"/>
      <name val="Arial"/>
      <family val="2"/>
    </font>
    <font>
      <b/>
      <sz val="14"/>
      <color indexed="12"/>
      <name val="Arial"/>
      <family val="2"/>
    </font>
    <font>
      <b/>
      <sz val="11"/>
      <name val="Arial"/>
      <family val="2"/>
    </font>
    <font>
      <u val="single"/>
      <sz val="10"/>
      <color indexed="12"/>
      <name val="Arial"/>
      <family val="2"/>
    </font>
    <font>
      <i/>
      <sz val="10"/>
      <color indexed="9"/>
      <name val="Arial"/>
      <family val="2"/>
    </font>
    <font>
      <sz val="11"/>
      <name val="Arial"/>
      <family val="2"/>
    </font>
    <font>
      <b/>
      <sz val="11"/>
      <color indexed="9"/>
      <name val="Arial"/>
      <family val="2"/>
    </font>
    <font>
      <sz val="11"/>
      <color indexed="9"/>
      <name val="Arial"/>
      <family val="2"/>
    </font>
    <font>
      <b/>
      <sz val="12"/>
      <color indexed="12"/>
      <name val="Arial"/>
      <family val="2"/>
    </font>
    <font>
      <b/>
      <sz val="12"/>
      <name val="Arial"/>
      <family val="2"/>
    </font>
    <font>
      <sz val="12"/>
      <color indexed="9"/>
      <name val="Arial"/>
      <family val="2"/>
    </font>
    <font>
      <sz val="12"/>
      <color indexed="12"/>
      <name val="Arial"/>
      <family val="2"/>
    </font>
    <font>
      <sz val="10"/>
      <color indexed="10"/>
      <name val="Arial"/>
      <family val="2"/>
    </font>
    <font>
      <b/>
      <sz val="10"/>
      <color indexed="9"/>
      <name val="Wingdings"/>
      <family val="0"/>
    </font>
    <font>
      <b/>
      <i/>
      <sz val="10"/>
      <name val="Arial"/>
      <family val="2"/>
    </font>
    <font>
      <b/>
      <sz val="10"/>
      <color indexed="10"/>
      <name val="Arial"/>
      <family val="2"/>
    </font>
    <font>
      <b/>
      <sz val="10"/>
      <name val="Wingdings"/>
      <family val="0"/>
    </font>
    <font>
      <b/>
      <sz val="20"/>
      <color indexed="13"/>
      <name val="Arial"/>
      <family val="2"/>
    </font>
    <font>
      <b/>
      <sz val="8"/>
      <color indexed="8"/>
      <name val="Times New Roman"/>
      <family val="1"/>
    </font>
    <font>
      <b/>
      <i/>
      <sz val="10"/>
      <color indexed="12"/>
      <name val="Arial"/>
      <family val="2"/>
    </font>
    <font>
      <sz val="10"/>
      <color indexed="57"/>
      <name val="Arial"/>
      <family val="2"/>
    </font>
    <font>
      <sz val="8"/>
      <color indexed="57"/>
      <name val="Arial"/>
      <family val="2"/>
    </font>
    <font>
      <b/>
      <sz val="12"/>
      <color indexed="10"/>
      <name val="Arial"/>
      <family val="2"/>
    </font>
    <font>
      <b/>
      <sz val="13"/>
      <name val="Arial"/>
      <family val="2"/>
    </font>
    <font>
      <sz val="16"/>
      <color indexed="9"/>
      <name val="Arial"/>
      <family val="2"/>
    </font>
    <font>
      <sz val="10"/>
      <color indexed="12"/>
      <name val="Arial"/>
      <family val="2"/>
    </font>
    <font>
      <b/>
      <sz val="24"/>
      <name val="Arial"/>
      <family val="2"/>
    </font>
    <font>
      <b/>
      <i/>
      <sz val="20"/>
      <name val="Arial"/>
      <family val="2"/>
    </font>
    <font>
      <b/>
      <sz val="16"/>
      <color indexed="9"/>
      <name val="Arial"/>
      <family val="2"/>
    </font>
    <font>
      <b/>
      <u val="single"/>
      <sz val="11"/>
      <name val="Arial"/>
      <family val="2"/>
    </font>
    <font>
      <sz val="10"/>
      <name val="Wingdings"/>
      <family val="0"/>
    </font>
    <font>
      <sz val="8"/>
      <color indexed="9"/>
      <name val="Arial"/>
      <family val="2"/>
    </font>
    <font>
      <u val="single"/>
      <sz val="8"/>
      <color indexed="9"/>
      <name val="Arial"/>
      <family val="2"/>
    </font>
    <font>
      <b/>
      <u val="single"/>
      <sz val="10"/>
      <color indexed="9"/>
      <name val="Arial"/>
      <family val="2"/>
    </font>
    <font>
      <b/>
      <sz val="9"/>
      <name val="Arial"/>
      <family val="2"/>
    </font>
    <font>
      <b/>
      <sz val="9"/>
      <color indexed="9"/>
      <name val="Arial"/>
      <family val="2"/>
    </font>
    <font>
      <sz val="9"/>
      <color indexed="9"/>
      <name val="Arial"/>
      <family val="2"/>
    </font>
    <font>
      <sz val="9"/>
      <name val="Arial"/>
      <family val="2"/>
    </font>
    <font>
      <i/>
      <sz val="9"/>
      <name val="Arial"/>
      <family val="2"/>
    </font>
    <font>
      <i/>
      <sz val="10"/>
      <color indexed="22"/>
      <name val="Arial"/>
      <family val="2"/>
    </font>
    <font>
      <i/>
      <sz val="8"/>
      <color indexed="22"/>
      <name val="Arial"/>
      <family val="2"/>
    </font>
    <font>
      <i/>
      <sz val="12"/>
      <name val="Arial"/>
      <family val="2"/>
    </font>
    <font>
      <b/>
      <sz val="14"/>
      <color indexed="43"/>
      <name val="Arial"/>
      <family val="2"/>
    </font>
    <font>
      <b/>
      <sz val="16"/>
      <name val="Arial"/>
      <family val="2"/>
    </font>
    <font>
      <i/>
      <sz val="16"/>
      <color indexed="9"/>
      <name val="Arial"/>
      <family val="2"/>
    </font>
    <font>
      <sz val="16"/>
      <name val="Arial"/>
      <family val="2"/>
    </font>
    <font>
      <sz val="14"/>
      <color indexed="9"/>
      <name val="Arial"/>
      <family val="2"/>
    </font>
    <font>
      <sz val="12"/>
      <color indexed="13"/>
      <name val="Arial"/>
      <family val="2"/>
    </font>
    <font>
      <sz val="16"/>
      <color indexed="13"/>
      <name val="Arial"/>
      <family val="2"/>
    </font>
    <font>
      <u val="single"/>
      <sz val="16"/>
      <color indexed="13"/>
      <name val="Arial"/>
      <family val="2"/>
    </font>
    <font>
      <u val="single"/>
      <sz val="7.5"/>
      <color indexed="36"/>
      <name val="Arial"/>
      <family val="2"/>
    </font>
    <font>
      <b/>
      <sz val="12"/>
      <color indexed="13"/>
      <name val="Arial"/>
      <family val="2"/>
    </font>
    <font>
      <i/>
      <u val="single"/>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u val="single"/>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60"/>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60"/>
        <bgColor indexed="64"/>
      </patternFill>
    </fill>
    <fill>
      <patternFill patternType="solid">
        <fgColor rgb="FF99FF99"/>
        <bgColor indexed="64"/>
      </patternFill>
    </fill>
    <fill>
      <patternFill patternType="solid">
        <fgColor rgb="FF99FF99"/>
        <bgColor indexed="64"/>
      </patternFill>
    </fill>
    <fill>
      <patternFill patternType="solid">
        <fgColor rgb="FF99FF99"/>
        <bgColor indexed="64"/>
      </patternFill>
    </fill>
    <fill>
      <patternFill patternType="solid">
        <fgColor rgb="FF99FF9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color indexed="63"/>
      </left>
      <right style="thin">
        <color indexed="8"/>
      </right>
      <top style="medium">
        <color indexed="8"/>
      </top>
      <bottom style="medium"/>
    </border>
    <border>
      <left style="thin">
        <color indexed="8"/>
      </left>
      <right style="medium"/>
      <top style="medium">
        <color indexed="8"/>
      </top>
      <bottom style="mediu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style="medium"/>
      <right style="medium"/>
      <top>
        <color indexed="63"/>
      </top>
      <bottom>
        <color indexed="63"/>
      </bottom>
    </border>
    <border>
      <left style="medium"/>
      <right style="medium"/>
      <top>
        <color indexed="63"/>
      </top>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right style="medium"/>
      <top>
        <color indexed="63"/>
      </top>
      <bottom style="medium"/>
    </border>
    <border>
      <left style="thin">
        <color indexed="8"/>
      </left>
      <right style="thin">
        <color indexed="8"/>
      </right>
      <top>
        <color indexed="63"/>
      </top>
      <bottom style="medium"/>
    </border>
    <border>
      <left>
        <color indexed="63"/>
      </left>
      <right style="medium">
        <color indexed="8"/>
      </right>
      <top>
        <color indexed="63"/>
      </top>
      <bottom style="medium"/>
    </border>
    <border>
      <left style="medium">
        <color indexed="8"/>
      </left>
      <right>
        <color indexed="63"/>
      </right>
      <top>
        <color indexed="63"/>
      </top>
      <bottom style="mediu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style="medium"/>
      <top style="thin">
        <color indexed="8"/>
      </top>
      <bottom>
        <color indexed="63"/>
      </bottom>
    </border>
    <border>
      <left style="thin">
        <color indexed="8"/>
      </left>
      <right style="medium"/>
      <top style="thin">
        <color indexed="8"/>
      </top>
      <bottom>
        <color indexed="63"/>
      </bottom>
    </border>
    <border>
      <left>
        <color indexed="63"/>
      </left>
      <right style="medium"/>
      <top style="thin">
        <color indexed="8"/>
      </top>
      <bottom style="medium"/>
    </border>
    <border>
      <left style="medium"/>
      <right>
        <color indexed="63"/>
      </right>
      <top>
        <color indexed="63"/>
      </top>
      <bottom style="thin">
        <color indexed="8"/>
      </bottom>
    </border>
    <border>
      <left style="medium"/>
      <right>
        <color indexed="63"/>
      </right>
      <top style="thin">
        <color indexed="8"/>
      </top>
      <bottom>
        <color indexed="63"/>
      </bottom>
    </border>
    <border>
      <left style="thin">
        <color indexed="8"/>
      </left>
      <right style="medium">
        <color indexed="8"/>
      </right>
      <top style="thin">
        <color indexed="8"/>
      </top>
      <bottom style="medium"/>
    </border>
    <border>
      <left style="thin">
        <color indexed="8"/>
      </left>
      <right style="thin">
        <color indexed="8"/>
      </right>
      <top style="thin">
        <color indexed="8"/>
      </top>
      <bottom style="medium"/>
    </border>
    <border>
      <left style="medium"/>
      <right style="medium"/>
      <top style="medium"/>
      <bottom style="medium">
        <color indexed="8"/>
      </bottom>
    </border>
    <border>
      <left style="thin">
        <color indexed="8"/>
      </left>
      <right style="thin"/>
      <top>
        <color indexed="63"/>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style="thin">
        <color indexed="8"/>
      </right>
      <top style="thin">
        <color indexed="8"/>
      </top>
      <bottom style="thin"/>
    </border>
    <border>
      <left style="thin">
        <color indexed="8"/>
      </left>
      <right>
        <color indexed="63"/>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medium"/>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6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0"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627">
    <xf numFmtId="0" fontId="0" fillId="0" borderId="0" xfId="0" applyAlignment="1">
      <alignment/>
    </xf>
    <xf numFmtId="0" fontId="0" fillId="33" borderId="0" xfId="0" applyFill="1" applyAlignment="1">
      <alignment/>
    </xf>
    <xf numFmtId="0" fontId="9" fillId="34" borderId="0" xfId="0" applyFont="1" applyFill="1" applyAlignment="1" applyProtection="1">
      <alignment/>
      <protection/>
    </xf>
    <xf numFmtId="0" fontId="9" fillId="34" borderId="0" xfId="0" applyFont="1" applyFill="1" applyAlignment="1" applyProtection="1">
      <alignment horizontal="center"/>
      <protection/>
    </xf>
    <xf numFmtId="0" fontId="2" fillId="35" borderId="0" xfId="0" applyFont="1" applyFill="1" applyAlignment="1">
      <alignment horizontal="right"/>
    </xf>
    <xf numFmtId="0" fontId="0" fillId="35" borderId="0" xfId="0" applyFill="1" applyAlignment="1">
      <alignment/>
    </xf>
    <xf numFmtId="0" fontId="8" fillId="35" borderId="0" xfId="0" applyFont="1" applyFill="1" applyAlignment="1">
      <alignment/>
    </xf>
    <xf numFmtId="0" fontId="3" fillId="35" borderId="0" xfId="0" applyFont="1" applyFill="1" applyBorder="1" applyAlignment="1">
      <alignment horizontal="center"/>
    </xf>
    <xf numFmtId="0" fontId="0" fillId="35" borderId="0" xfId="0" applyFill="1" applyAlignment="1">
      <alignment horizontal="center"/>
    </xf>
    <xf numFmtId="0" fontId="7" fillId="36" borderId="10" xfId="0" applyFont="1" applyFill="1" applyBorder="1" applyAlignment="1">
      <alignment/>
    </xf>
    <xf numFmtId="0" fontId="48" fillId="36" borderId="10" xfId="0" applyFont="1" applyFill="1" applyBorder="1" applyAlignment="1">
      <alignment/>
    </xf>
    <xf numFmtId="0" fontId="9" fillId="36" borderId="10" xfId="0" applyFont="1" applyFill="1" applyBorder="1" applyAlignment="1">
      <alignment horizontal="center"/>
    </xf>
    <xf numFmtId="0" fontId="7" fillId="36" borderId="10" xfId="0" applyFont="1" applyFill="1" applyBorder="1" applyAlignment="1">
      <alignment horizontal="center"/>
    </xf>
    <xf numFmtId="0" fontId="7" fillId="36" borderId="11" xfId="0" applyFont="1" applyFill="1" applyBorder="1" applyAlignment="1">
      <alignment vertical="center"/>
    </xf>
    <xf numFmtId="0" fontId="6" fillId="36" borderId="12" xfId="0" applyFont="1" applyFill="1" applyBorder="1" applyAlignment="1">
      <alignment/>
    </xf>
    <xf numFmtId="0" fontId="49" fillId="36" borderId="0" xfId="0" applyFont="1" applyFill="1" applyBorder="1" applyAlignment="1">
      <alignment/>
    </xf>
    <xf numFmtId="0" fontId="9" fillId="36" borderId="0" xfId="0" applyFont="1" applyFill="1" applyBorder="1" applyAlignment="1">
      <alignment horizontal="center"/>
    </xf>
    <xf numFmtId="0" fontId="7" fillId="36" borderId="0" xfId="0" applyFont="1" applyFill="1" applyBorder="1" applyAlignment="1">
      <alignment/>
    </xf>
    <xf numFmtId="0" fontId="7" fillId="36" borderId="0" xfId="0" applyFont="1" applyFill="1" applyBorder="1" applyAlignment="1">
      <alignment vertical="center"/>
    </xf>
    <xf numFmtId="0" fontId="50" fillId="36" borderId="0" xfId="0" applyFont="1" applyFill="1" applyBorder="1" applyAlignment="1">
      <alignment vertical="center"/>
    </xf>
    <xf numFmtId="0" fontId="7" fillId="36" borderId="13" xfId="0" applyFont="1" applyFill="1" applyBorder="1" applyAlignment="1">
      <alignment vertical="center"/>
    </xf>
    <xf numFmtId="0" fontId="7" fillId="36" borderId="12" xfId="0" applyFont="1" applyFill="1" applyBorder="1" applyAlignment="1">
      <alignment horizontal="left"/>
    </xf>
    <xf numFmtId="0" fontId="48" fillId="36" borderId="0" xfId="0" applyFont="1" applyFill="1" applyBorder="1" applyAlignment="1">
      <alignment horizontal="left"/>
    </xf>
    <xf numFmtId="20" fontId="7" fillId="36" borderId="14" xfId="0" applyNumberFormat="1" applyFont="1" applyFill="1" applyBorder="1" applyAlignment="1">
      <alignment horizontal="left"/>
    </xf>
    <xf numFmtId="20" fontId="48" fillId="36" borderId="15" xfId="0" applyNumberFormat="1" applyFont="1" applyFill="1" applyBorder="1" applyAlignment="1">
      <alignment horizontal="left"/>
    </xf>
    <xf numFmtId="0" fontId="7" fillId="36" borderId="15" xfId="0" applyFont="1" applyFill="1" applyBorder="1" applyAlignment="1">
      <alignment/>
    </xf>
    <xf numFmtId="0" fontId="7" fillId="36" borderId="15" xfId="0" applyFont="1" applyFill="1" applyBorder="1" applyAlignment="1">
      <alignment vertical="center"/>
    </xf>
    <xf numFmtId="0" fontId="7" fillId="36" borderId="16" xfId="0" applyFont="1" applyFill="1" applyBorder="1" applyAlignment="1">
      <alignment vertical="center"/>
    </xf>
    <xf numFmtId="0" fontId="2" fillId="33" borderId="0" xfId="0" applyFont="1" applyFill="1" applyAlignment="1">
      <alignment horizontal="right"/>
    </xf>
    <xf numFmtId="0" fontId="3" fillId="33" borderId="0" xfId="0" applyFont="1" applyFill="1" applyAlignment="1">
      <alignment/>
    </xf>
    <xf numFmtId="0" fontId="2" fillId="33" borderId="0" xfId="0" applyFont="1" applyFill="1" applyAlignment="1">
      <alignment/>
    </xf>
    <xf numFmtId="0" fontId="0" fillId="33" borderId="0" xfId="0" applyFill="1" applyAlignment="1">
      <alignment horizontal="center"/>
    </xf>
    <xf numFmtId="0" fontId="26" fillId="37" borderId="0" xfId="0" applyFont="1" applyFill="1" applyAlignment="1">
      <alignment/>
    </xf>
    <xf numFmtId="0" fontId="3" fillId="37" borderId="0" xfId="0" applyFont="1" applyFill="1" applyAlignment="1">
      <alignment/>
    </xf>
    <xf numFmtId="0" fontId="2" fillId="37" borderId="0" xfId="0" applyFont="1" applyFill="1" applyAlignment="1">
      <alignment/>
    </xf>
    <xf numFmtId="0" fontId="0" fillId="37" borderId="0" xfId="0" applyFill="1" applyAlignment="1">
      <alignment horizontal="center"/>
    </xf>
    <xf numFmtId="0" fontId="0" fillId="37" borderId="0" xfId="0" applyFill="1" applyAlignment="1">
      <alignment/>
    </xf>
    <xf numFmtId="0" fontId="3" fillId="33" borderId="0" xfId="0" applyFont="1" applyFill="1" applyBorder="1" applyAlignment="1">
      <alignment horizontal="center"/>
    </xf>
    <xf numFmtId="0" fontId="4" fillId="34" borderId="0" xfId="0" applyFont="1" applyFill="1" applyAlignment="1">
      <alignment horizontal="left"/>
    </xf>
    <xf numFmtId="0" fontId="14" fillId="34" borderId="0" xfId="0" applyFont="1" applyFill="1" applyAlignment="1">
      <alignment horizontal="right"/>
    </xf>
    <xf numFmtId="0" fontId="14" fillId="34" borderId="0" xfId="0" applyFont="1" applyFill="1" applyBorder="1" applyAlignment="1">
      <alignment horizontal="center"/>
    </xf>
    <xf numFmtId="0" fontId="16" fillId="34" borderId="0" xfId="0" applyFont="1" applyFill="1" applyAlignment="1">
      <alignment/>
    </xf>
    <xf numFmtId="0" fontId="16" fillId="34" borderId="0" xfId="0" applyFont="1" applyFill="1" applyAlignment="1">
      <alignment horizontal="center"/>
    </xf>
    <xf numFmtId="0" fontId="16" fillId="35" borderId="0" xfId="0" applyFont="1" applyFill="1" applyAlignment="1">
      <alignment/>
    </xf>
    <xf numFmtId="0" fontId="3" fillId="33" borderId="0" xfId="0" applyFont="1" applyFill="1" applyAlignment="1">
      <alignment horizontal="right"/>
    </xf>
    <xf numFmtId="0" fontId="8" fillId="37" borderId="0" xfId="0" applyFont="1" applyFill="1" applyAlignment="1">
      <alignment/>
    </xf>
    <xf numFmtId="0" fontId="3" fillId="37" borderId="0" xfId="0" applyFont="1" applyFill="1" applyBorder="1" applyAlignment="1">
      <alignment horizontal="center"/>
    </xf>
    <xf numFmtId="0" fontId="13" fillId="35" borderId="0" xfId="0" applyFont="1" applyFill="1" applyAlignment="1">
      <alignment/>
    </xf>
    <xf numFmtId="0" fontId="51" fillId="33" borderId="0" xfId="0" applyFont="1" applyFill="1" applyAlignment="1">
      <alignment horizontal="right"/>
    </xf>
    <xf numFmtId="0" fontId="52" fillId="34" borderId="17" xfId="0" applyFont="1" applyFill="1" applyBorder="1" applyAlignment="1">
      <alignment horizontal="left"/>
    </xf>
    <xf numFmtId="0" fontId="53" fillId="34" borderId="18" xfId="0" applyFont="1" applyFill="1" applyBorder="1" applyAlignment="1">
      <alignment/>
    </xf>
    <xf numFmtId="0" fontId="53" fillId="34" borderId="19" xfId="0" applyFont="1" applyFill="1" applyBorder="1" applyAlignment="1">
      <alignment/>
    </xf>
    <xf numFmtId="0" fontId="54" fillId="37" borderId="0" xfId="0" applyFont="1" applyFill="1" applyAlignment="1">
      <alignment/>
    </xf>
    <xf numFmtId="0" fontId="55" fillId="35" borderId="0" xfId="0" applyFont="1" applyFill="1" applyAlignment="1">
      <alignment/>
    </xf>
    <xf numFmtId="0" fontId="54" fillId="35" borderId="0" xfId="0" applyFont="1" applyFill="1" applyAlignment="1">
      <alignment/>
    </xf>
    <xf numFmtId="0" fontId="51" fillId="33" borderId="0" xfId="0" applyFont="1" applyFill="1" applyAlignment="1">
      <alignment horizontal="center"/>
    </xf>
    <xf numFmtId="0" fontId="52" fillId="34" borderId="20" xfId="0" applyFont="1" applyFill="1" applyBorder="1" applyAlignment="1">
      <alignment horizontal="center"/>
    </xf>
    <xf numFmtId="0" fontId="54" fillId="37" borderId="0" xfId="0" applyFont="1" applyFill="1" applyAlignment="1">
      <alignment horizontal="center"/>
    </xf>
    <xf numFmtId="0" fontId="55" fillId="35" borderId="0" xfId="0" applyFont="1" applyFill="1" applyAlignment="1">
      <alignment horizontal="center"/>
    </xf>
    <xf numFmtId="0" fontId="54" fillId="35" borderId="0" xfId="0" applyFont="1" applyFill="1" applyAlignment="1">
      <alignment horizontal="center"/>
    </xf>
    <xf numFmtId="1" fontId="52" fillId="34" borderId="20" xfId="0" applyNumberFormat="1" applyFont="1" applyFill="1" applyBorder="1" applyAlignment="1">
      <alignment horizontal="center"/>
    </xf>
    <xf numFmtId="0" fontId="53" fillId="34" borderId="20" xfId="0" applyFont="1" applyFill="1" applyBorder="1" applyAlignment="1">
      <alignment horizontal="center"/>
    </xf>
    <xf numFmtId="0" fontId="54" fillId="35" borderId="0" xfId="0" applyFont="1" applyFill="1" applyBorder="1" applyAlignment="1">
      <alignment horizontal="center"/>
    </xf>
    <xf numFmtId="169" fontId="53" fillId="34" borderId="20" xfId="0" applyNumberFormat="1" applyFont="1" applyFill="1" applyBorder="1" applyAlignment="1">
      <alignment horizontal="center"/>
    </xf>
    <xf numFmtId="172" fontId="52" fillId="36" borderId="20" xfId="0" applyNumberFormat="1" applyFont="1" applyFill="1" applyBorder="1" applyAlignment="1">
      <alignment horizontal="right" indent="4"/>
    </xf>
    <xf numFmtId="172" fontId="48" fillId="36" borderId="20" xfId="0" applyNumberFormat="1" applyFont="1" applyFill="1" applyBorder="1" applyAlignment="1">
      <alignment horizontal="left"/>
    </xf>
    <xf numFmtId="0" fontId="53" fillId="37" borderId="0" xfId="0" applyFont="1" applyFill="1" applyAlignment="1">
      <alignment/>
    </xf>
    <xf numFmtId="0" fontId="53" fillId="37" borderId="0" xfId="0" applyFont="1" applyFill="1" applyAlignment="1">
      <alignment horizontal="center"/>
    </xf>
    <xf numFmtId="0" fontId="53" fillId="37" borderId="0" xfId="0" applyFont="1" applyFill="1" applyAlignment="1">
      <alignment horizontal="right"/>
    </xf>
    <xf numFmtId="0" fontId="54" fillId="35" borderId="0" xfId="0" applyFont="1" applyFill="1" applyBorder="1" applyAlignment="1">
      <alignment/>
    </xf>
    <xf numFmtId="38" fontId="52" fillId="36" borderId="20" xfId="0" applyNumberFormat="1" applyFont="1" applyFill="1" applyBorder="1" applyAlignment="1">
      <alignment horizontal="right" indent="4"/>
    </xf>
    <xf numFmtId="0" fontId="54" fillId="37" borderId="0" xfId="0" applyFont="1" applyFill="1" applyAlignment="1">
      <alignment horizontal="right"/>
    </xf>
    <xf numFmtId="173" fontId="52" fillId="36" borderId="20" xfId="0" applyNumberFormat="1" applyFont="1" applyFill="1" applyBorder="1" applyAlignment="1">
      <alignment horizontal="right" indent="4"/>
    </xf>
    <xf numFmtId="0" fontId="55" fillId="37" borderId="0" xfId="0" applyFont="1" applyFill="1" applyAlignment="1">
      <alignment/>
    </xf>
    <xf numFmtId="0" fontId="2" fillId="37" borderId="0" xfId="0" applyFont="1" applyFill="1" applyAlignment="1">
      <alignment horizontal="right"/>
    </xf>
    <xf numFmtId="0" fontId="8" fillId="33" borderId="0" xfId="0" applyFont="1" applyFill="1" applyAlignment="1">
      <alignment/>
    </xf>
    <xf numFmtId="0" fontId="0" fillId="33" borderId="0" xfId="0" applyFont="1" applyFill="1" applyBorder="1" applyAlignment="1">
      <alignment horizontal="center"/>
    </xf>
    <xf numFmtId="0" fontId="52" fillId="34" borderId="20" xfId="0" applyFont="1" applyFill="1" applyBorder="1" applyAlignment="1">
      <alignment/>
    </xf>
    <xf numFmtId="0" fontId="54" fillId="37" borderId="0" xfId="0" applyFont="1" applyFill="1" applyAlignment="1">
      <alignment horizontal="left"/>
    </xf>
    <xf numFmtId="0" fontId="54" fillId="37" borderId="0" xfId="0" applyFont="1" applyFill="1" applyAlignment="1">
      <alignment/>
    </xf>
    <xf numFmtId="0" fontId="55" fillId="37" borderId="0" xfId="0" applyFont="1" applyFill="1" applyAlignment="1">
      <alignment/>
    </xf>
    <xf numFmtId="0" fontId="54" fillId="37" borderId="0" xfId="0" applyFont="1" applyFill="1" applyBorder="1" applyAlignment="1">
      <alignment/>
    </xf>
    <xf numFmtId="0" fontId="54" fillId="38" borderId="20" xfId="0" applyFont="1" applyFill="1" applyBorder="1" applyAlignment="1">
      <alignment horizontal="center"/>
    </xf>
    <xf numFmtId="0" fontId="0" fillId="37" borderId="0" xfId="0" applyFont="1" applyFill="1" applyBorder="1" applyAlignment="1">
      <alignment/>
    </xf>
    <xf numFmtId="0" fontId="54" fillId="33" borderId="0" xfId="0" applyFont="1" applyFill="1" applyAlignment="1">
      <alignment/>
    </xf>
    <xf numFmtId="0" fontId="54" fillId="33" borderId="0" xfId="0" applyFont="1" applyFill="1" applyBorder="1" applyAlignment="1">
      <alignment horizontal="center"/>
    </xf>
    <xf numFmtId="0" fontId="3" fillId="33" borderId="0" xfId="0" applyFont="1" applyFill="1" applyBorder="1" applyAlignment="1">
      <alignment horizontal="left"/>
    </xf>
    <xf numFmtId="0" fontId="2" fillId="33" borderId="0" xfId="0" applyFont="1" applyFill="1" applyBorder="1" applyAlignment="1">
      <alignment horizontal="left"/>
    </xf>
    <xf numFmtId="0" fontId="56" fillId="35" borderId="0" xfId="0" applyFont="1" applyFill="1" applyAlignment="1">
      <alignment/>
    </xf>
    <xf numFmtId="0" fontId="57" fillId="35" borderId="0" xfId="0" applyFont="1" applyFill="1" applyAlignment="1">
      <alignment/>
    </xf>
    <xf numFmtId="0" fontId="7" fillId="34" borderId="0" xfId="0" applyFont="1" applyFill="1" applyAlignment="1" applyProtection="1">
      <alignment/>
      <protection/>
    </xf>
    <xf numFmtId="0" fontId="0" fillId="38" borderId="0" xfId="0" applyFont="1" applyFill="1" applyAlignment="1" applyProtection="1">
      <alignment/>
      <protection/>
    </xf>
    <xf numFmtId="0" fontId="0" fillId="38" borderId="0" xfId="0" applyFill="1" applyAlignment="1" applyProtection="1">
      <alignment/>
      <protection/>
    </xf>
    <xf numFmtId="0" fontId="1" fillId="0" borderId="0" xfId="57" applyProtection="1">
      <alignment/>
      <protection locked="0"/>
    </xf>
    <xf numFmtId="0" fontId="1" fillId="39" borderId="0" xfId="57" applyFont="1" applyFill="1" applyProtection="1">
      <alignment/>
      <protection locked="0"/>
    </xf>
    <xf numFmtId="0" fontId="1" fillId="0" borderId="0" xfId="57" applyFont="1" applyProtection="1">
      <alignment/>
      <protection locked="0"/>
    </xf>
    <xf numFmtId="0" fontId="16" fillId="35" borderId="0" xfId="0" applyFont="1" applyFill="1" applyAlignment="1">
      <alignment horizontal="center"/>
    </xf>
    <xf numFmtId="172" fontId="0" fillId="38" borderId="12" xfId="0" applyNumberFormat="1" applyFill="1" applyBorder="1" applyAlignment="1" applyProtection="1">
      <alignment horizontal="center"/>
      <protection/>
    </xf>
    <xf numFmtId="0" fontId="0" fillId="38" borderId="12" xfId="0" applyFill="1" applyBorder="1" applyAlignment="1" applyProtection="1">
      <alignment horizontal="center"/>
      <protection/>
    </xf>
    <xf numFmtId="174" fontId="0" fillId="38" borderId="12" xfId="0" applyNumberFormat="1" applyFill="1" applyBorder="1" applyAlignment="1" applyProtection="1">
      <alignment horizontal="center"/>
      <protection/>
    </xf>
    <xf numFmtId="0" fontId="0" fillId="33" borderId="12" xfId="0" applyFill="1" applyBorder="1" applyAlignment="1" applyProtection="1">
      <alignment/>
      <protection hidden="1"/>
    </xf>
    <xf numFmtId="0" fontId="0" fillId="33" borderId="0" xfId="0" applyFill="1" applyAlignment="1" applyProtection="1">
      <alignment/>
      <protection hidden="1"/>
    </xf>
    <xf numFmtId="0" fontId="0" fillId="35" borderId="0" xfId="0" applyFill="1" applyAlignment="1" applyProtection="1">
      <alignment/>
      <protection hidden="1"/>
    </xf>
    <xf numFmtId="0" fontId="6" fillId="36" borderId="21" xfId="0" applyFont="1" applyFill="1" applyBorder="1" applyAlignment="1" applyProtection="1">
      <alignment/>
      <protection hidden="1"/>
    </xf>
    <xf numFmtId="0" fontId="7" fillId="36" borderId="10" xfId="0" applyFont="1" applyFill="1" applyBorder="1" applyAlignment="1" applyProtection="1">
      <alignment horizontal="center"/>
      <protection hidden="1"/>
    </xf>
    <xf numFmtId="0" fontId="7" fillId="36" borderId="10" xfId="0" applyFont="1" applyFill="1" applyBorder="1" applyAlignment="1" applyProtection="1">
      <alignment/>
      <protection hidden="1"/>
    </xf>
    <xf numFmtId="0" fontId="7" fillId="36" borderId="10" xfId="0" applyFont="1" applyFill="1" applyBorder="1" applyAlignment="1" applyProtection="1">
      <alignment vertical="center"/>
      <protection hidden="1"/>
    </xf>
    <xf numFmtId="0" fontId="7" fillId="36" borderId="11" xfId="0" applyFont="1" applyFill="1" applyBorder="1" applyAlignment="1" applyProtection="1">
      <alignment vertical="center"/>
      <protection hidden="1"/>
    </xf>
    <xf numFmtId="0" fontId="6" fillId="36" borderId="10" xfId="0" applyFont="1" applyFill="1" applyBorder="1" applyAlignment="1" applyProtection="1">
      <alignment vertical="center"/>
      <protection hidden="1"/>
    </xf>
    <xf numFmtId="0" fontId="0" fillId="36" borderId="11" xfId="0" applyFill="1" applyBorder="1" applyAlignment="1" applyProtection="1">
      <alignment/>
      <protection hidden="1"/>
    </xf>
    <xf numFmtId="0" fontId="7" fillId="36" borderId="12" xfId="0" applyFont="1" applyFill="1" applyBorder="1" applyAlignment="1" applyProtection="1">
      <alignment horizontal="left"/>
      <protection hidden="1"/>
    </xf>
    <xf numFmtId="0" fontId="7" fillId="36" borderId="0" xfId="0" applyFont="1" applyFill="1" applyBorder="1" applyAlignment="1" applyProtection="1">
      <alignment horizontal="center"/>
      <protection hidden="1"/>
    </xf>
    <xf numFmtId="0" fontId="7" fillId="36" borderId="0" xfId="0" applyFont="1" applyFill="1" applyBorder="1" applyAlignment="1" applyProtection="1">
      <alignment/>
      <protection hidden="1"/>
    </xf>
    <xf numFmtId="0" fontId="7" fillId="36" borderId="0" xfId="0" applyFont="1" applyFill="1" applyBorder="1" applyAlignment="1" applyProtection="1">
      <alignment vertical="center"/>
      <protection hidden="1"/>
    </xf>
    <xf numFmtId="0" fontId="7" fillId="36" borderId="13" xfId="0" applyFont="1" applyFill="1" applyBorder="1" applyAlignment="1" applyProtection="1">
      <alignment vertical="center"/>
      <protection hidden="1"/>
    </xf>
    <xf numFmtId="164" fontId="8" fillId="33" borderId="0" xfId="0" applyNumberFormat="1" applyFont="1" applyFill="1" applyBorder="1" applyAlignment="1" applyProtection="1">
      <alignment horizontal="left"/>
      <protection hidden="1"/>
    </xf>
    <xf numFmtId="0" fontId="10" fillId="36" borderId="0" xfId="0" applyFont="1" applyFill="1" applyBorder="1" applyAlignment="1" applyProtection="1">
      <alignment/>
      <protection hidden="1"/>
    </xf>
    <xf numFmtId="0" fontId="0" fillId="36" borderId="13" xfId="0" applyFill="1" applyBorder="1" applyAlignment="1" applyProtection="1">
      <alignment horizontal="center"/>
      <protection hidden="1"/>
    </xf>
    <xf numFmtId="0" fontId="7" fillId="36" borderId="15" xfId="0" applyFont="1" applyFill="1" applyBorder="1" applyAlignment="1" applyProtection="1">
      <alignment/>
      <protection hidden="1"/>
    </xf>
    <xf numFmtId="0" fontId="10" fillId="36" borderId="15" xfId="0" applyFont="1" applyFill="1" applyBorder="1" applyAlignment="1" applyProtection="1">
      <alignment/>
      <protection hidden="1"/>
    </xf>
    <xf numFmtId="0" fontId="7" fillId="36" borderId="15" xfId="0" applyFont="1" applyFill="1" applyBorder="1" applyAlignment="1" applyProtection="1">
      <alignment vertical="center"/>
      <protection hidden="1"/>
    </xf>
    <xf numFmtId="0" fontId="7" fillId="36" borderId="16" xfId="0" applyFont="1" applyFill="1" applyBorder="1" applyAlignment="1" applyProtection="1">
      <alignment vertical="center"/>
      <protection hidden="1"/>
    </xf>
    <xf numFmtId="0" fontId="0" fillId="36" borderId="16" xfId="0" applyFont="1" applyFill="1" applyBorder="1" applyAlignment="1" applyProtection="1">
      <alignment vertical="center"/>
      <protection hidden="1"/>
    </xf>
    <xf numFmtId="0" fontId="0" fillId="33" borderId="12" xfId="0" applyFont="1" applyFill="1" applyBorder="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2" fillId="33" borderId="22" xfId="0" applyFont="1" applyFill="1" applyBorder="1" applyAlignment="1" applyProtection="1">
      <alignment horizontal="right"/>
      <protection hidden="1"/>
    </xf>
    <xf numFmtId="0" fontId="13" fillId="33" borderId="0" xfId="0" applyFont="1" applyFill="1" applyAlignment="1" applyProtection="1">
      <alignment/>
      <protection hidden="1"/>
    </xf>
    <xf numFmtId="0" fontId="0" fillId="33" borderId="0" xfId="0" applyFill="1" applyAlignment="1" applyProtection="1">
      <alignment horizontal="center"/>
      <protection hidden="1"/>
    </xf>
    <xf numFmtId="0" fontId="0" fillId="33" borderId="0" xfId="0" applyFont="1" applyFill="1" applyAlignment="1" applyProtection="1">
      <alignment/>
      <protection hidden="1"/>
    </xf>
    <xf numFmtId="0" fontId="2" fillId="33" borderId="0" xfId="0" applyFont="1" applyFill="1" applyAlignment="1" applyProtection="1">
      <alignment horizontal="right"/>
      <protection hidden="1"/>
    </xf>
    <xf numFmtId="0" fontId="3" fillId="33" borderId="0" xfId="0" applyFont="1" applyFill="1" applyBorder="1" applyAlignment="1" applyProtection="1">
      <alignment horizontal="center"/>
      <protection hidden="1"/>
    </xf>
    <xf numFmtId="49"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ont="1" applyFill="1" applyAlignment="1" applyProtection="1">
      <alignment/>
      <protection hidden="1"/>
    </xf>
    <xf numFmtId="0" fontId="14" fillId="37" borderId="21" xfId="0" applyFont="1" applyFill="1" applyBorder="1" applyAlignment="1" applyProtection="1">
      <alignment horizontal="left"/>
      <protection hidden="1"/>
    </xf>
    <xf numFmtId="0" fontId="14" fillId="37" borderId="10" xfId="0" applyFont="1" applyFill="1" applyBorder="1" applyAlignment="1" applyProtection="1">
      <alignment/>
      <protection hidden="1"/>
    </xf>
    <xf numFmtId="0" fontId="14" fillId="37" borderId="10" xfId="0" applyFont="1" applyFill="1" applyBorder="1" applyAlignment="1" applyProtection="1">
      <alignment horizontal="center"/>
      <protection hidden="1"/>
    </xf>
    <xf numFmtId="0" fontId="16" fillId="37" borderId="10" xfId="0" applyFont="1" applyFill="1" applyBorder="1" applyAlignment="1" applyProtection="1">
      <alignment/>
      <protection hidden="1"/>
    </xf>
    <xf numFmtId="0" fontId="17" fillId="37" borderId="10" xfId="0" applyFont="1" applyFill="1" applyBorder="1" applyAlignment="1" applyProtection="1">
      <alignment horizontal="left"/>
      <protection hidden="1"/>
    </xf>
    <xf numFmtId="0" fontId="16" fillId="37" borderId="10" xfId="0" applyFont="1" applyFill="1" applyBorder="1" applyAlignment="1" applyProtection="1">
      <alignment horizontal="center"/>
      <protection hidden="1"/>
    </xf>
    <xf numFmtId="0" fontId="0" fillId="33" borderId="23" xfId="0" applyFill="1" applyBorder="1" applyAlignment="1" applyProtection="1">
      <alignment/>
      <protection hidden="1"/>
    </xf>
    <xf numFmtId="0" fontId="16" fillId="33" borderId="0" xfId="0" applyFont="1" applyFill="1" applyAlignment="1" applyProtection="1">
      <alignment/>
      <protection hidden="1"/>
    </xf>
    <xf numFmtId="0" fontId="18" fillId="37" borderId="12" xfId="0" applyFont="1" applyFill="1" applyBorder="1" applyAlignment="1" applyProtection="1">
      <alignment horizontal="left"/>
      <protection hidden="1"/>
    </xf>
    <xf numFmtId="0" fontId="14" fillId="37" borderId="0" xfId="0" applyFont="1" applyFill="1" applyBorder="1" applyAlignment="1" applyProtection="1">
      <alignment/>
      <protection hidden="1"/>
    </xf>
    <xf numFmtId="0" fontId="14" fillId="37" borderId="0" xfId="0" applyFont="1" applyFill="1" applyBorder="1" applyAlignment="1" applyProtection="1">
      <alignment horizontal="center"/>
      <protection hidden="1"/>
    </xf>
    <xf numFmtId="0" fontId="16" fillId="37" borderId="0" xfId="0" applyFont="1" applyFill="1" applyBorder="1" applyAlignment="1" applyProtection="1">
      <alignment/>
      <protection hidden="1"/>
    </xf>
    <xf numFmtId="0" fontId="17" fillId="37" borderId="0" xfId="0" applyFont="1" applyFill="1" applyBorder="1" applyAlignment="1" applyProtection="1">
      <alignment horizontal="left"/>
      <protection hidden="1"/>
    </xf>
    <xf numFmtId="0" fontId="16" fillId="37" borderId="0" xfId="0" applyFont="1" applyFill="1" applyBorder="1" applyAlignment="1" applyProtection="1">
      <alignment horizontal="center"/>
      <protection hidden="1"/>
    </xf>
    <xf numFmtId="0" fontId="2" fillId="37" borderId="12" xfId="0" applyFont="1" applyFill="1" applyBorder="1" applyAlignment="1" applyProtection="1">
      <alignment/>
      <protection hidden="1"/>
    </xf>
    <xf numFmtId="0" fontId="7" fillId="34" borderId="24" xfId="0" applyFont="1" applyFill="1" applyBorder="1" applyAlignment="1" applyProtection="1">
      <alignment horizontal="right"/>
      <protection hidden="1"/>
    </xf>
    <xf numFmtId="0" fontId="21" fillId="34" borderId="25" xfId="0" applyFont="1" applyFill="1" applyBorder="1" applyAlignment="1" applyProtection="1">
      <alignment/>
      <protection hidden="1"/>
    </xf>
    <xf numFmtId="0" fontId="21" fillId="34" borderId="12" xfId="0" applyFont="1" applyFill="1" applyBorder="1" applyAlignment="1" applyProtection="1">
      <alignment/>
      <protection hidden="1"/>
    </xf>
    <xf numFmtId="0" fontId="2" fillId="37" borderId="12" xfId="0" applyFont="1" applyFill="1" applyBorder="1" applyAlignment="1" applyProtection="1">
      <alignment horizontal="right"/>
      <protection hidden="1"/>
    </xf>
    <xf numFmtId="165" fontId="19" fillId="34" borderId="18" xfId="0" applyNumberFormat="1" applyFont="1" applyFill="1" applyBorder="1" applyAlignment="1" applyProtection="1">
      <alignment horizontal="center" wrapText="1"/>
      <protection hidden="1"/>
    </xf>
    <xf numFmtId="165" fontId="22" fillId="34" borderId="18" xfId="0" applyNumberFormat="1" applyFont="1" applyFill="1" applyBorder="1" applyAlignment="1" applyProtection="1">
      <alignment/>
      <protection hidden="1"/>
    </xf>
    <xf numFmtId="0" fontId="7" fillId="34" borderId="25" xfId="0" applyFont="1" applyFill="1" applyBorder="1" applyAlignment="1" applyProtection="1">
      <alignment horizontal="right"/>
      <protection hidden="1"/>
    </xf>
    <xf numFmtId="0" fontId="7" fillId="34" borderId="26" xfId="0" applyFont="1" applyFill="1" applyBorder="1" applyAlignment="1" applyProtection="1">
      <alignment horizontal="right"/>
      <protection hidden="1"/>
    </xf>
    <xf numFmtId="0" fontId="2" fillId="37" borderId="14" xfId="0" applyFont="1" applyFill="1" applyBorder="1" applyAlignment="1" applyProtection="1">
      <alignment horizontal="right"/>
      <protection hidden="1"/>
    </xf>
    <xf numFmtId="0" fontId="13" fillId="37" borderId="18" xfId="0" applyFont="1" applyFill="1" applyBorder="1" applyAlignment="1" applyProtection="1">
      <alignment/>
      <protection hidden="1"/>
    </xf>
    <xf numFmtId="0" fontId="3" fillId="37" borderId="15" xfId="0" applyFont="1" applyFill="1" applyBorder="1" applyAlignment="1" applyProtection="1">
      <alignment horizontal="center"/>
      <protection hidden="1"/>
    </xf>
    <xf numFmtId="49" fontId="0" fillId="37" borderId="15" xfId="0" applyNumberFormat="1" applyFill="1" applyBorder="1" applyAlignment="1" applyProtection="1">
      <alignment/>
      <protection hidden="1"/>
    </xf>
    <xf numFmtId="0" fontId="0" fillId="37" borderId="18" xfId="0" applyFill="1" applyBorder="1" applyAlignment="1" applyProtection="1">
      <alignment/>
      <protection hidden="1"/>
    </xf>
    <xf numFmtId="0" fontId="0" fillId="37" borderId="10" xfId="0" applyFill="1" applyBorder="1" applyAlignment="1" applyProtection="1">
      <alignment horizontal="center"/>
      <protection hidden="1"/>
    </xf>
    <xf numFmtId="0" fontId="0" fillId="33" borderId="12" xfId="0" applyFill="1" applyBorder="1" applyAlignment="1" applyProtection="1">
      <alignment horizontal="center"/>
      <protection hidden="1"/>
    </xf>
    <xf numFmtId="0" fontId="0" fillId="37" borderId="21" xfId="0" applyFill="1" applyBorder="1" applyAlignment="1" applyProtection="1">
      <alignment horizontal="center"/>
      <protection hidden="1"/>
    </xf>
    <xf numFmtId="0" fontId="16" fillId="37" borderId="11" xfId="0" applyFont="1" applyFill="1" applyBorder="1" applyAlignment="1" applyProtection="1">
      <alignment/>
      <protection hidden="1"/>
    </xf>
    <xf numFmtId="0" fontId="16" fillId="33" borderId="0" xfId="0" applyFont="1" applyFill="1" applyBorder="1" applyAlignment="1" applyProtection="1">
      <alignment/>
      <protection hidden="1"/>
    </xf>
    <xf numFmtId="0" fontId="16" fillId="35" borderId="0" xfId="0" applyFont="1" applyFill="1" applyAlignment="1" applyProtection="1">
      <alignment/>
      <protection hidden="1"/>
    </xf>
    <xf numFmtId="0" fontId="0" fillId="37" borderId="0" xfId="0" applyFill="1" applyBorder="1" applyAlignment="1" applyProtection="1">
      <alignment horizontal="center"/>
      <protection hidden="1"/>
    </xf>
    <xf numFmtId="0" fontId="0" fillId="37" borderId="27" xfId="0" applyFill="1" applyBorder="1" applyAlignment="1" applyProtection="1">
      <alignment horizontal="center"/>
      <protection hidden="1"/>
    </xf>
    <xf numFmtId="0" fontId="0" fillId="37" borderId="0" xfId="0" applyFill="1" applyAlignment="1" applyProtection="1">
      <alignment horizontal="center"/>
      <protection hidden="1"/>
    </xf>
    <xf numFmtId="0" fontId="16" fillId="37" borderId="0" xfId="0" applyFont="1" applyFill="1" applyAlignment="1" applyProtection="1">
      <alignment/>
      <protection hidden="1"/>
    </xf>
    <xf numFmtId="0" fontId="16" fillId="37" borderId="28" xfId="0" applyFont="1" applyFill="1" applyBorder="1" applyAlignment="1" applyProtection="1">
      <alignment/>
      <protection hidden="1"/>
    </xf>
    <xf numFmtId="0" fontId="27" fillId="34" borderId="29" xfId="0" applyFont="1" applyFill="1" applyBorder="1" applyAlignment="1" applyProtection="1">
      <alignment vertical="center"/>
      <protection hidden="1"/>
    </xf>
    <xf numFmtId="0" fontId="27" fillId="34" borderId="30" xfId="0" applyFont="1" applyFill="1" applyBorder="1" applyAlignment="1" applyProtection="1">
      <alignment vertical="center"/>
      <protection hidden="1"/>
    </xf>
    <xf numFmtId="0" fontId="11" fillId="33" borderId="31" xfId="0" applyFont="1" applyFill="1" applyBorder="1" applyAlignment="1" applyProtection="1">
      <alignment horizontal="center" vertical="center"/>
      <protection hidden="1"/>
    </xf>
    <xf numFmtId="0" fontId="15" fillId="33" borderId="0" xfId="0" applyFont="1" applyFill="1" applyBorder="1" applyAlignment="1" applyProtection="1">
      <alignment vertical="center"/>
      <protection hidden="1"/>
    </xf>
    <xf numFmtId="0" fontId="27" fillId="40" borderId="0" xfId="0" applyFont="1" applyFill="1" applyBorder="1" applyAlignment="1" applyProtection="1">
      <alignment vertical="center"/>
      <protection hidden="1"/>
    </xf>
    <xf numFmtId="0" fontId="28" fillId="40" borderId="0" xfId="0" applyFont="1" applyFill="1" applyBorder="1" applyAlignment="1" applyProtection="1">
      <alignment vertical="center"/>
      <protection hidden="1"/>
    </xf>
    <xf numFmtId="0" fontId="28" fillId="33" borderId="0" xfId="0" applyFont="1" applyFill="1" applyBorder="1" applyAlignment="1" applyProtection="1">
      <alignment vertical="center"/>
      <protection hidden="1"/>
    </xf>
    <xf numFmtId="0" fontId="28" fillId="33" borderId="0" xfId="0" applyFont="1" applyFill="1" applyAlignment="1" applyProtection="1">
      <alignment vertical="center"/>
      <protection hidden="1"/>
    </xf>
    <xf numFmtId="0" fontId="28" fillId="35" borderId="0" xfId="0" applyFont="1" applyFill="1" applyAlignment="1" applyProtection="1">
      <alignment vertical="center"/>
      <protection hidden="1"/>
    </xf>
    <xf numFmtId="0" fontId="11" fillId="34" borderId="32" xfId="0" applyFont="1" applyFill="1" applyBorder="1" applyAlignment="1" applyProtection="1">
      <alignment horizontal="center" vertical="center"/>
      <protection hidden="1"/>
    </xf>
    <xf numFmtId="0" fontId="11" fillId="34" borderId="15" xfId="0" applyFont="1" applyFill="1" applyBorder="1" applyAlignment="1" applyProtection="1">
      <alignment horizontal="center" vertical="center"/>
      <protection hidden="1"/>
    </xf>
    <xf numFmtId="0" fontId="27" fillId="34" borderId="15" xfId="0" applyFont="1" applyFill="1" applyBorder="1" applyAlignment="1" applyProtection="1">
      <alignment vertical="center"/>
      <protection hidden="1"/>
    </xf>
    <xf numFmtId="0" fontId="27" fillId="34" borderId="33" xfId="0" applyFont="1" applyFill="1" applyBorder="1" applyAlignment="1" applyProtection="1">
      <alignment vertical="center"/>
      <protection hidden="1"/>
    </xf>
    <xf numFmtId="0" fontId="11" fillId="34" borderId="33" xfId="0" applyFont="1" applyFill="1" applyBorder="1" applyAlignment="1" applyProtection="1">
      <alignment horizontal="center" vertical="center"/>
      <protection hidden="1"/>
    </xf>
    <xf numFmtId="0" fontId="11" fillId="34" borderId="34" xfId="0" applyFont="1"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4" borderId="35" xfId="0" applyFill="1" applyBorder="1" applyAlignment="1" applyProtection="1">
      <alignment horizontal="center" vertical="center"/>
      <protection hidden="1"/>
    </xf>
    <xf numFmtId="0" fontId="27" fillId="40" borderId="0" xfId="0" applyFont="1" applyFill="1" applyBorder="1" applyAlignment="1" applyProtection="1">
      <alignment horizontal="center" vertical="center"/>
      <protection hidden="1"/>
    </xf>
    <xf numFmtId="0" fontId="21" fillId="34" borderId="0" xfId="0" applyFont="1" applyFill="1" applyBorder="1" applyAlignment="1" applyProtection="1">
      <alignment horizontal="left"/>
      <protection hidden="1"/>
    </xf>
    <xf numFmtId="0" fontId="21" fillId="34" borderId="12" xfId="0" applyFont="1" applyFill="1" applyBorder="1" applyAlignment="1" applyProtection="1">
      <alignment horizontal="left"/>
      <protection hidden="1"/>
    </xf>
    <xf numFmtId="0" fontId="0" fillId="0" borderId="0" xfId="0" applyBorder="1" applyAlignment="1" applyProtection="1">
      <alignment/>
      <protection hidden="1"/>
    </xf>
    <xf numFmtId="0" fontId="0" fillId="33" borderId="0" xfId="0" applyFill="1" applyBorder="1" applyAlignment="1" applyProtection="1">
      <alignment/>
      <protection hidden="1"/>
    </xf>
    <xf numFmtId="0" fontId="2" fillId="37" borderId="12" xfId="0" applyFont="1" applyFill="1" applyBorder="1" applyAlignment="1" applyProtection="1">
      <alignment horizontal="right" vertical="center"/>
      <protection hidden="1"/>
    </xf>
    <xf numFmtId="0" fontId="7" fillId="34" borderId="36" xfId="0" applyFont="1" applyFill="1" applyBorder="1" applyAlignment="1" applyProtection="1">
      <alignment horizontal="center" vertical="center"/>
      <protection hidden="1"/>
    </xf>
    <xf numFmtId="0" fontId="27" fillId="34" borderId="37" xfId="0" applyFont="1" applyFill="1" applyBorder="1" applyAlignment="1" applyProtection="1">
      <alignment horizontal="center" vertical="center"/>
      <protection hidden="1"/>
    </xf>
    <xf numFmtId="0" fontId="11" fillId="34" borderId="38" xfId="0" applyFont="1" applyFill="1" applyBorder="1" applyAlignment="1" applyProtection="1">
      <alignment horizontal="center" vertical="center"/>
      <protection hidden="1"/>
    </xf>
    <xf numFmtId="0" fontId="7" fillId="34" borderId="19" xfId="0" applyFont="1" applyFill="1" applyBorder="1" applyAlignment="1" applyProtection="1">
      <alignment horizontal="center" vertical="center"/>
      <protection hidden="1"/>
    </xf>
    <xf numFmtId="0" fontId="7" fillId="34" borderId="17" xfId="0" applyFont="1" applyFill="1" applyBorder="1" applyAlignment="1" applyProtection="1">
      <alignment horizontal="center" vertical="center"/>
      <protection hidden="1"/>
    </xf>
    <xf numFmtId="0" fontId="7" fillId="34" borderId="20" xfId="0" applyFont="1" applyFill="1" applyBorder="1" applyAlignment="1" applyProtection="1">
      <alignment horizontal="center" vertical="center"/>
      <protection hidden="1"/>
    </xf>
    <xf numFmtId="0" fontId="7" fillId="34" borderId="39" xfId="0" applyFont="1" applyFill="1" applyBorder="1" applyAlignment="1" applyProtection="1">
      <alignment horizontal="center" vertical="center"/>
      <protection hidden="1"/>
    </xf>
    <xf numFmtId="0" fontId="7" fillId="33" borderId="31" xfId="0" applyFont="1" applyFill="1" applyBorder="1" applyAlignment="1" applyProtection="1">
      <alignment horizontal="center" vertical="center"/>
      <protection hidden="1"/>
    </xf>
    <xf numFmtId="0" fontId="7" fillId="34" borderId="40" xfId="0" applyFont="1" applyFill="1" applyBorder="1" applyAlignment="1" applyProtection="1">
      <alignment horizontal="center" vertical="center"/>
      <protection hidden="1"/>
    </xf>
    <xf numFmtId="0" fontId="29" fillId="33" borderId="0" xfId="0" applyFont="1" applyFill="1" applyBorder="1" applyAlignment="1" applyProtection="1">
      <alignment horizontal="center" vertical="center"/>
      <protection hidden="1"/>
    </xf>
    <xf numFmtId="167" fontId="7" fillId="40" borderId="0" xfId="0" applyNumberFormat="1" applyFont="1" applyFill="1" applyBorder="1" applyAlignment="1" applyProtection="1">
      <alignment horizontal="center"/>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5" borderId="0" xfId="0" applyFill="1" applyAlignment="1" applyProtection="1">
      <alignment vertical="center"/>
      <protection hidden="1"/>
    </xf>
    <xf numFmtId="3" fontId="27" fillId="36" borderId="41" xfId="0" applyNumberFormat="1" applyFont="1" applyFill="1" applyBorder="1" applyAlignment="1" applyProtection="1">
      <alignment horizontal="center" vertical="center"/>
      <protection hidden="1"/>
    </xf>
    <xf numFmtId="166" fontId="27" fillId="36" borderId="17" xfId="0" applyNumberFormat="1" applyFont="1" applyFill="1" applyBorder="1" applyAlignment="1" applyProtection="1">
      <alignment horizontal="center" vertical="center"/>
      <protection hidden="1"/>
    </xf>
    <xf numFmtId="165" fontId="27" fillId="36" borderId="42" xfId="0" applyNumberFormat="1" applyFont="1" applyFill="1" applyBorder="1" applyAlignment="1" applyProtection="1">
      <alignment horizontal="center" vertical="center"/>
      <protection hidden="1"/>
    </xf>
    <xf numFmtId="3" fontId="7" fillId="36" borderId="19" xfId="0" applyNumberFormat="1" applyFont="1" applyFill="1" applyBorder="1" applyAlignment="1" applyProtection="1">
      <alignment horizontal="center" vertical="center"/>
      <protection hidden="1"/>
    </xf>
    <xf numFmtId="165" fontId="7" fillId="36" borderId="20" xfId="0" applyNumberFormat="1" applyFont="1" applyFill="1" applyBorder="1" applyAlignment="1" applyProtection="1">
      <alignment horizontal="center" vertical="center"/>
      <protection hidden="1"/>
    </xf>
    <xf numFmtId="165" fontId="7" fillId="36" borderId="39" xfId="0" applyNumberFormat="1" applyFont="1" applyFill="1" applyBorder="1" applyAlignment="1" applyProtection="1">
      <alignment horizontal="center" vertical="center"/>
      <protection hidden="1"/>
    </xf>
    <xf numFmtId="0" fontId="7" fillId="36" borderId="20" xfId="0" applyFont="1" applyFill="1" applyBorder="1" applyAlignment="1" applyProtection="1">
      <alignment horizontal="center" vertical="center"/>
      <protection hidden="1"/>
    </xf>
    <xf numFmtId="1" fontId="7" fillId="36" borderId="17" xfId="0" applyNumberFormat="1" applyFont="1" applyFill="1" applyBorder="1" applyAlignment="1" applyProtection="1">
      <alignment horizontal="center" vertical="center"/>
      <protection hidden="1"/>
    </xf>
    <xf numFmtId="165" fontId="7" fillId="33" borderId="31" xfId="0" applyNumberFormat="1" applyFont="1" applyFill="1" applyBorder="1" applyAlignment="1" applyProtection="1">
      <alignment horizontal="center" vertical="center"/>
      <protection hidden="1"/>
    </xf>
    <xf numFmtId="168" fontId="9" fillId="36" borderId="40" xfId="0" applyNumberFormat="1" applyFont="1" applyFill="1" applyBorder="1" applyAlignment="1" applyProtection="1">
      <alignment horizontal="center" vertical="center"/>
      <protection hidden="1"/>
    </xf>
    <xf numFmtId="168" fontId="3" fillId="38" borderId="19" xfId="0" applyNumberFormat="1" applyFont="1" applyFill="1" applyBorder="1" applyAlignment="1" applyProtection="1">
      <alignment horizontal="center" vertical="center"/>
      <protection hidden="1"/>
    </xf>
    <xf numFmtId="168" fontId="9" fillId="36" borderId="20" xfId="0" applyNumberFormat="1" applyFont="1" applyFill="1" applyBorder="1" applyAlignment="1" applyProtection="1">
      <alignment horizontal="center" vertical="center"/>
      <protection hidden="1"/>
    </xf>
    <xf numFmtId="165" fontId="9" fillId="36" borderId="20" xfId="0" applyNumberFormat="1" applyFont="1" applyFill="1" applyBorder="1" applyAlignment="1" applyProtection="1">
      <alignment horizontal="center" vertical="center"/>
      <protection hidden="1"/>
    </xf>
    <xf numFmtId="165" fontId="3" fillId="38" borderId="43" xfId="0" applyNumberFormat="1" applyFont="1" applyFill="1" applyBorder="1" applyAlignment="1" applyProtection="1">
      <alignment horizontal="center" vertical="center"/>
      <protection hidden="1"/>
    </xf>
    <xf numFmtId="1" fontId="7" fillId="36" borderId="40" xfId="0" applyNumberFormat="1" applyFont="1" applyFill="1" applyBorder="1" applyAlignment="1" applyProtection="1">
      <alignment horizontal="center" vertical="center"/>
      <protection hidden="1"/>
    </xf>
    <xf numFmtId="166" fontId="7" fillId="36" borderId="20" xfId="0" applyNumberFormat="1" applyFont="1" applyFill="1" applyBorder="1" applyAlignment="1" applyProtection="1">
      <alignment horizontal="center" vertical="center"/>
      <protection hidden="1"/>
    </xf>
    <xf numFmtId="169" fontId="7" fillId="36" borderId="20" xfId="0" applyNumberFormat="1" applyFont="1" applyFill="1" applyBorder="1" applyAlignment="1" applyProtection="1">
      <alignment horizontal="center" vertical="center"/>
      <protection hidden="1"/>
    </xf>
    <xf numFmtId="169" fontId="3" fillId="38" borderId="39" xfId="0" applyNumberFormat="1" applyFont="1" applyFill="1" applyBorder="1" applyAlignment="1" applyProtection="1">
      <alignment horizontal="center" vertical="center"/>
      <protection hidden="1"/>
    </xf>
    <xf numFmtId="169" fontId="7" fillId="36" borderId="40" xfId="0" applyNumberFormat="1" applyFont="1" applyFill="1" applyBorder="1" applyAlignment="1" applyProtection="1">
      <alignment horizontal="center" vertical="center"/>
      <protection hidden="1"/>
    </xf>
    <xf numFmtId="165" fontId="29" fillId="33" borderId="0" xfId="0" applyNumberFormat="1" applyFont="1" applyFill="1" applyBorder="1" applyAlignment="1" applyProtection="1">
      <alignment horizontal="center" vertical="center"/>
      <protection hidden="1"/>
    </xf>
    <xf numFmtId="170" fontId="7" fillId="41" borderId="0" xfId="0" applyNumberFormat="1" applyFont="1" applyFill="1" applyBorder="1" applyAlignment="1" applyProtection="1">
      <alignment horizontal="center" vertical="center"/>
      <protection hidden="1"/>
    </xf>
    <xf numFmtId="170" fontId="7" fillId="41" borderId="0" xfId="0" applyNumberFormat="1" applyFont="1" applyFill="1" applyBorder="1" applyAlignment="1" applyProtection="1">
      <alignment vertical="center"/>
      <protection hidden="1"/>
    </xf>
    <xf numFmtId="165" fontId="7" fillId="41" borderId="0" xfId="0" applyNumberFormat="1" applyFont="1" applyFill="1" applyBorder="1" applyAlignment="1" applyProtection="1">
      <alignment horizontal="center" vertical="center"/>
      <protection hidden="1"/>
    </xf>
    <xf numFmtId="165" fontId="7" fillId="41" borderId="0" xfId="0" applyNumberFormat="1" applyFont="1" applyFill="1" applyBorder="1" applyAlignment="1" applyProtection="1">
      <alignment vertical="center"/>
      <protection hidden="1"/>
    </xf>
    <xf numFmtId="165" fontId="7" fillId="36" borderId="44" xfId="0" applyNumberFormat="1" applyFont="1" applyFill="1" applyBorder="1" applyAlignment="1" applyProtection="1">
      <alignment horizontal="center" vertical="center"/>
      <protection hidden="1"/>
    </xf>
    <xf numFmtId="0" fontId="31" fillId="37" borderId="22" xfId="0" applyFont="1" applyFill="1" applyBorder="1" applyAlignment="1" applyProtection="1">
      <alignment horizontal="right" vertical="center"/>
      <protection hidden="1"/>
    </xf>
    <xf numFmtId="3" fontId="9" fillId="36" borderId="45" xfId="0" applyNumberFormat="1" applyFont="1" applyFill="1" applyBorder="1" applyAlignment="1" applyProtection="1">
      <alignment horizontal="center" vertical="center"/>
      <protection hidden="1"/>
    </xf>
    <xf numFmtId="3" fontId="9" fillId="36" borderId="46" xfId="0" applyNumberFormat="1" applyFont="1" applyFill="1" applyBorder="1" applyAlignment="1" applyProtection="1">
      <alignment horizontal="center" vertical="center"/>
      <protection hidden="1"/>
    </xf>
    <xf numFmtId="3" fontId="9" fillId="36" borderId="47" xfId="0" applyNumberFormat="1" applyFont="1" applyFill="1" applyBorder="1" applyAlignment="1" applyProtection="1">
      <alignment horizontal="center" vertical="center"/>
      <protection hidden="1"/>
    </xf>
    <xf numFmtId="14" fontId="3" fillId="42" borderId="48" xfId="0" applyNumberFormat="1" applyFont="1" applyFill="1" applyBorder="1" applyAlignment="1" applyProtection="1">
      <alignment horizontal="center" vertical="center"/>
      <protection hidden="1"/>
    </xf>
    <xf numFmtId="165" fontId="9" fillId="36" borderId="47" xfId="0" applyNumberFormat="1" applyFont="1" applyFill="1" applyBorder="1" applyAlignment="1" applyProtection="1">
      <alignment horizontal="center" vertical="center"/>
      <protection hidden="1"/>
    </xf>
    <xf numFmtId="165" fontId="7" fillId="36" borderId="49" xfId="0" applyNumberFormat="1" applyFont="1" applyFill="1" applyBorder="1" applyAlignment="1" applyProtection="1">
      <alignment horizontal="center" vertical="center"/>
      <protection hidden="1"/>
    </xf>
    <xf numFmtId="0" fontId="3" fillId="37" borderId="22" xfId="0" applyFont="1" applyFill="1" applyBorder="1" applyAlignment="1" applyProtection="1">
      <alignment vertical="center"/>
      <protection hidden="1"/>
    </xf>
    <xf numFmtId="165" fontId="9" fillId="36" borderId="50" xfId="0" applyNumberFormat="1" applyFont="1" applyFill="1" applyBorder="1" applyAlignment="1" applyProtection="1">
      <alignment horizontal="center" vertical="center"/>
      <protection hidden="1"/>
    </xf>
    <xf numFmtId="165" fontId="9" fillId="33" borderId="31" xfId="0" applyNumberFormat="1" applyFont="1" applyFill="1" applyBorder="1" applyAlignment="1" applyProtection="1">
      <alignment horizontal="center" vertical="center"/>
      <protection hidden="1"/>
    </xf>
    <xf numFmtId="0" fontId="3" fillId="33" borderId="22" xfId="0" applyFont="1" applyFill="1" applyBorder="1" applyAlignment="1" applyProtection="1">
      <alignment horizontal="center" vertical="center"/>
      <protection hidden="1"/>
    </xf>
    <xf numFmtId="169" fontId="3" fillId="33" borderId="22" xfId="0" applyNumberFormat="1" applyFont="1" applyFill="1" applyBorder="1" applyAlignment="1" applyProtection="1">
      <alignment horizontal="center" vertical="center"/>
      <protection hidden="1"/>
    </xf>
    <xf numFmtId="0" fontId="3" fillId="33" borderId="22" xfId="0" applyFont="1" applyFill="1" applyBorder="1" applyAlignment="1" applyProtection="1">
      <alignment vertical="center"/>
      <protection hidden="1"/>
    </xf>
    <xf numFmtId="165" fontId="32" fillId="33" borderId="0" xfId="0" applyNumberFormat="1" applyFont="1" applyFill="1" applyBorder="1" applyAlignment="1" applyProtection="1">
      <alignment horizontal="center" vertical="center"/>
      <protection hidden="1"/>
    </xf>
    <xf numFmtId="170" fontId="9" fillId="41" borderId="0" xfId="0" applyNumberFormat="1" applyFont="1" applyFill="1" applyBorder="1" applyAlignment="1" applyProtection="1">
      <alignment horizontal="center" vertical="center"/>
      <protection hidden="1"/>
    </xf>
    <xf numFmtId="0" fontId="3" fillId="33"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33" fillId="37" borderId="12"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0" fontId="13" fillId="37" borderId="0" xfId="0" applyFont="1" applyFill="1" applyBorder="1" applyAlignment="1" applyProtection="1">
      <alignment horizontal="left"/>
      <protection hidden="1"/>
    </xf>
    <xf numFmtId="0" fontId="58" fillId="37" borderId="51" xfId="0" applyFont="1" applyFill="1" applyBorder="1" applyAlignment="1" applyProtection="1">
      <alignment horizontal="left"/>
      <protection hidden="1"/>
    </xf>
    <xf numFmtId="0" fontId="26" fillId="37" borderId="0" xfId="0" applyFont="1" applyFill="1" applyBorder="1" applyAlignment="1" applyProtection="1">
      <alignment horizontal="center"/>
      <protection hidden="1"/>
    </xf>
    <xf numFmtId="0" fontId="15" fillId="37" borderId="0" xfId="0" applyFont="1" applyFill="1" applyBorder="1" applyAlignment="1" applyProtection="1">
      <alignment/>
      <protection hidden="1"/>
    </xf>
    <xf numFmtId="0" fontId="15" fillId="37" borderId="52" xfId="0" applyFont="1" applyFill="1" applyBorder="1" applyAlignment="1" applyProtection="1">
      <alignment/>
      <protection hidden="1"/>
    </xf>
    <xf numFmtId="0" fontId="0" fillId="37" borderId="22" xfId="0" applyFont="1" applyFill="1" applyBorder="1" applyAlignment="1" applyProtection="1">
      <alignment/>
      <protection hidden="1"/>
    </xf>
    <xf numFmtId="0" fontId="0" fillId="33" borderId="12" xfId="0" applyFont="1" applyFill="1" applyBorder="1" applyAlignment="1" applyProtection="1">
      <alignment/>
      <protection hidden="1"/>
    </xf>
    <xf numFmtId="0" fontId="0" fillId="33" borderId="0" xfId="0" applyFont="1" applyFill="1" applyAlignment="1" applyProtection="1">
      <alignment horizontal="center"/>
      <protection hidden="1"/>
    </xf>
    <xf numFmtId="165" fontId="3" fillId="42" borderId="43" xfId="0" applyNumberFormat="1" applyFont="1" applyFill="1" applyBorder="1" applyAlignment="1" applyProtection="1">
      <alignment horizontal="center" vertical="center"/>
      <protection hidden="1"/>
    </xf>
    <xf numFmtId="3" fontId="11" fillId="36" borderId="53" xfId="0" applyNumberFormat="1" applyFont="1" applyFill="1" applyBorder="1" applyAlignment="1" applyProtection="1">
      <alignment horizontal="center" vertical="center"/>
      <protection hidden="1"/>
    </xf>
    <xf numFmtId="3" fontId="11" fillId="36" borderId="54" xfId="0" applyNumberFormat="1" applyFont="1" applyFill="1" applyBorder="1" applyAlignment="1" applyProtection="1">
      <alignment horizontal="center" vertical="center"/>
      <protection hidden="1"/>
    </xf>
    <xf numFmtId="166" fontId="11" fillId="36" borderId="55" xfId="0" applyNumberFormat="1" applyFont="1" applyFill="1" applyBorder="1" applyAlignment="1" applyProtection="1">
      <alignment horizontal="center" vertical="center"/>
      <protection hidden="1"/>
    </xf>
    <xf numFmtId="165" fontId="11" fillId="36" borderId="56" xfId="0" applyNumberFormat="1" applyFont="1" applyFill="1" applyBorder="1" applyAlignment="1" applyProtection="1">
      <alignment horizontal="center" vertical="center"/>
      <protection hidden="1"/>
    </xf>
    <xf numFmtId="0" fontId="3" fillId="37" borderId="0" xfId="0" applyFont="1" applyFill="1" applyBorder="1" applyAlignment="1" applyProtection="1">
      <alignment horizontal="center"/>
      <protection hidden="1"/>
    </xf>
    <xf numFmtId="0" fontId="3" fillId="37" borderId="0" xfId="0" applyFont="1" applyFill="1" applyBorder="1" applyAlignment="1" applyProtection="1">
      <alignment/>
      <protection hidden="1"/>
    </xf>
    <xf numFmtId="0" fontId="0" fillId="37" borderId="0" xfId="0" applyFont="1" applyFill="1" applyBorder="1" applyAlignment="1" applyProtection="1">
      <alignment horizontal="left"/>
      <protection hidden="1"/>
    </xf>
    <xf numFmtId="0" fontId="0" fillId="37" borderId="0" xfId="0" applyFont="1" applyFill="1" applyBorder="1" applyAlignment="1" applyProtection="1">
      <alignment horizontal="right"/>
      <protection hidden="1"/>
    </xf>
    <xf numFmtId="169"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2" fontId="0" fillId="33" borderId="0" xfId="0" applyNumberFormat="1" applyFill="1" applyBorder="1" applyAlignment="1" applyProtection="1">
      <alignment/>
      <protection hidden="1"/>
    </xf>
    <xf numFmtId="0" fontId="26" fillId="37" borderId="12" xfId="0" applyFont="1" applyFill="1" applyBorder="1" applyAlignment="1" applyProtection="1">
      <alignment/>
      <protection hidden="1"/>
    </xf>
    <xf numFmtId="0" fontId="27" fillId="37" borderId="0" xfId="0" applyFont="1" applyFill="1" applyBorder="1" applyAlignment="1" applyProtection="1">
      <alignment/>
      <protection hidden="1"/>
    </xf>
    <xf numFmtId="0" fontId="15" fillId="37" borderId="13" xfId="0" applyFont="1" applyFill="1" applyBorder="1" applyAlignment="1" applyProtection="1">
      <alignment/>
      <protection hidden="1"/>
    </xf>
    <xf numFmtId="0" fontId="15" fillId="33" borderId="12" xfId="0" applyFont="1" applyFill="1" applyBorder="1" applyAlignment="1" applyProtection="1">
      <alignment/>
      <protection hidden="1"/>
    </xf>
    <xf numFmtId="0" fontId="15" fillId="33" borderId="0" xfId="0" applyFont="1" applyFill="1" applyBorder="1" applyAlignment="1" applyProtection="1">
      <alignment horizontal="center"/>
      <protection hidden="1"/>
    </xf>
    <xf numFmtId="0" fontId="15" fillId="33" borderId="0" xfId="0" applyFont="1" applyFill="1" applyAlignment="1" applyProtection="1">
      <alignment/>
      <protection hidden="1"/>
    </xf>
    <xf numFmtId="14" fontId="19" fillId="33" borderId="0" xfId="0" applyNumberFormat="1" applyFont="1" applyFill="1" applyAlignment="1" applyProtection="1">
      <alignment horizontal="right"/>
      <protection hidden="1"/>
    </xf>
    <xf numFmtId="0" fontId="15" fillId="35" borderId="0" xfId="0" applyFont="1" applyFill="1" applyAlignment="1" applyProtection="1">
      <alignment/>
      <protection hidden="1"/>
    </xf>
    <xf numFmtId="0" fontId="14" fillId="37" borderId="12" xfId="0" applyFont="1" applyFill="1" applyBorder="1" applyAlignment="1" applyProtection="1">
      <alignment horizontal="right"/>
      <protection hidden="1"/>
    </xf>
    <xf numFmtId="0" fontId="63" fillId="34" borderId="43" xfId="0" applyFont="1" applyFill="1" applyBorder="1" applyAlignment="1" applyProtection="1">
      <alignment horizontal="right" vertical="center" indent="2"/>
      <protection hidden="1"/>
    </xf>
    <xf numFmtId="0" fontId="16" fillId="37" borderId="13" xfId="0" applyFont="1" applyFill="1" applyBorder="1" applyAlignment="1" applyProtection="1">
      <alignment/>
      <protection hidden="1"/>
    </xf>
    <xf numFmtId="0" fontId="16" fillId="33" borderId="0" xfId="0" applyFont="1" applyFill="1" applyBorder="1" applyAlignment="1" applyProtection="1">
      <alignment horizontal="center"/>
      <protection hidden="1"/>
    </xf>
    <xf numFmtId="14" fontId="14" fillId="33" borderId="0" xfId="0" applyNumberFormat="1" applyFont="1" applyFill="1" applyAlignment="1" applyProtection="1">
      <alignment horizontal="right"/>
      <protection hidden="1"/>
    </xf>
    <xf numFmtId="0" fontId="26" fillId="37" borderId="12" xfId="0" applyFont="1" applyFill="1" applyBorder="1" applyAlignment="1" applyProtection="1">
      <alignment horizontal="right"/>
      <protection hidden="1"/>
    </xf>
    <xf numFmtId="0" fontId="27" fillId="34" borderId="43" xfId="0" applyFont="1" applyFill="1" applyBorder="1" applyAlignment="1" applyProtection="1">
      <alignment horizontal="right" vertical="center" indent="2"/>
      <protection hidden="1"/>
    </xf>
    <xf numFmtId="0" fontId="15" fillId="37" borderId="0" xfId="0" applyFont="1" applyFill="1" applyAlignment="1" applyProtection="1">
      <alignment/>
      <protection hidden="1"/>
    </xf>
    <xf numFmtId="0" fontId="15" fillId="33" borderId="0" xfId="0" applyFont="1" applyFill="1" applyBorder="1" applyAlignment="1" applyProtection="1">
      <alignment/>
      <protection hidden="1"/>
    </xf>
    <xf numFmtId="0" fontId="15" fillId="33" borderId="0" xfId="0" applyFont="1" applyFill="1" applyAlignment="1" applyProtection="1">
      <alignment horizontal="center"/>
      <protection hidden="1"/>
    </xf>
    <xf numFmtId="171" fontId="15" fillId="33" borderId="0" xfId="0" applyNumberFormat="1" applyFont="1" applyFill="1" applyAlignment="1" applyProtection="1">
      <alignment/>
      <protection hidden="1"/>
    </xf>
    <xf numFmtId="0" fontId="27" fillId="34" borderId="33" xfId="0" applyFont="1" applyFill="1" applyBorder="1" applyAlignment="1" applyProtection="1">
      <alignment horizontal="right" vertical="center" indent="2"/>
      <protection hidden="1"/>
    </xf>
    <xf numFmtId="0" fontId="13" fillId="37" borderId="29" xfId="0" applyFont="1" applyFill="1" applyBorder="1" applyAlignment="1" applyProtection="1">
      <alignment/>
      <protection hidden="1"/>
    </xf>
    <xf numFmtId="0" fontId="3" fillId="37" borderId="29" xfId="0" applyFont="1" applyFill="1" applyBorder="1" applyAlignment="1" applyProtection="1">
      <alignment horizontal="center"/>
      <protection hidden="1"/>
    </xf>
    <xf numFmtId="0" fontId="0" fillId="37" borderId="29" xfId="0" applyFont="1" applyFill="1" applyBorder="1" applyAlignment="1" applyProtection="1">
      <alignment/>
      <protection hidden="1"/>
    </xf>
    <xf numFmtId="0" fontId="0" fillId="37" borderId="15" xfId="0" applyFont="1" applyFill="1" applyBorder="1" applyAlignment="1" applyProtection="1">
      <alignment/>
      <protection hidden="1"/>
    </xf>
    <xf numFmtId="0" fontId="0" fillId="37" borderId="16" xfId="0" applyFill="1" applyBorder="1" applyAlignment="1" applyProtection="1">
      <alignment/>
      <protection hidden="1"/>
    </xf>
    <xf numFmtId="0" fontId="16" fillId="33" borderId="12" xfId="0" applyFont="1" applyFill="1" applyBorder="1" applyAlignment="1" applyProtection="1">
      <alignment/>
      <protection hidden="1"/>
    </xf>
    <xf numFmtId="0" fontId="36" fillId="37" borderId="0" xfId="0" applyFont="1" applyFill="1" applyBorder="1" applyAlignment="1" applyProtection="1">
      <alignment horizontal="left"/>
      <protection hidden="1"/>
    </xf>
    <xf numFmtId="0" fontId="0" fillId="37" borderId="0" xfId="0" applyFill="1" applyBorder="1" applyAlignment="1" applyProtection="1">
      <alignment/>
      <protection hidden="1"/>
    </xf>
    <xf numFmtId="0" fontId="37" fillId="37" borderId="0" xfId="0" applyFont="1" applyFill="1" applyBorder="1" applyAlignment="1" applyProtection="1">
      <alignment/>
      <protection hidden="1"/>
    </xf>
    <xf numFmtId="0" fontId="38" fillId="37" borderId="0" xfId="0" applyFont="1" applyFill="1" applyBorder="1" applyAlignment="1" applyProtection="1">
      <alignment horizontal="left"/>
      <protection hidden="1"/>
    </xf>
    <xf numFmtId="0" fontId="13" fillId="37" borderId="15" xfId="0" applyFont="1" applyFill="1" applyBorder="1" applyAlignment="1" applyProtection="1">
      <alignment/>
      <protection hidden="1"/>
    </xf>
    <xf numFmtId="0" fontId="0" fillId="37" borderId="15" xfId="0" applyFill="1" applyBorder="1" applyAlignment="1" applyProtection="1">
      <alignment/>
      <protection hidden="1"/>
    </xf>
    <xf numFmtId="0" fontId="0" fillId="37" borderId="15" xfId="0"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5" borderId="0" xfId="0" applyFill="1" applyBorder="1" applyAlignment="1" applyProtection="1">
      <alignment/>
      <protection hidden="1"/>
    </xf>
    <xf numFmtId="0" fontId="2" fillId="33" borderId="0" xfId="0" applyFont="1" applyFill="1" applyBorder="1" applyAlignment="1" applyProtection="1">
      <alignment/>
      <protection hidden="1"/>
    </xf>
    <xf numFmtId="0" fontId="3" fillId="33" borderId="0" xfId="53" applyNumberFormat="1" applyFont="1" applyFill="1" applyBorder="1" applyAlignment="1" applyProtection="1">
      <alignment horizontal="center"/>
      <protection hidden="1"/>
    </xf>
    <xf numFmtId="0" fontId="37"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49" fontId="14" fillId="37" borderId="10" xfId="0" applyNumberFormat="1" applyFont="1" applyFill="1" applyBorder="1" applyAlignment="1" applyProtection="1">
      <alignment horizontal="center"/>
      <protection hidden="1"/>
    </xf>
    <xf numFmtId="49" fontId="16" fillId="37" borderId="10" xfId="0" applyNumberFormat="1" applyFont="1" applyFill="1" applyBorder="1" applyAlignment="1" applyProtection="1">
      <alignment/>
      <protection hidden="1"/>
    </xf>
    <xf numFmtId="0" fontId="39" fillId="37" borderId="12" xfId="0" applyFont="1" applyFill="1" applyBorder="1" applyAlignment="1" applyProtection="1">
      <alignment horizontal="left"/>
      <protection hidden="1"/>
    </xf>
    <xf numFmtId="0" fontId="40" fillId="37" borderId="0" xfId="0" applyFont="1" applyFill="1" applyBorder="1" applyAlignment="1" applyProtection="1">
      <alignment/>
      <protection hidden="1"/>
    </xf>
    <xf numFmtId="49" fontId="31" fillId="37" borderId="0" xfId="0" applyNumberFormat="1" applyFont="1" applyFill="1" applyBorder="1" applyAlignment="1" applyProtection="1">
      <alignment horizontal="left"/>
      <protection hidden="1"/>
    </xf>
    <xf numFmtId="49" fontId="0" fillId="37" borderId="0" xfId="0" applyNumberFormat="1" applyFill="1" applyBorder="1" applyAlignment="1" applyProtection="1">
      <alignment/>
      <protection hidden="1"/>
    </xf>
    <xf numFmtId="0" fontId="0" fillId="37" borderId="13" xfId="0" applyFill="1" applyBorder="1" applyAlignment="1" applyProtection="1">
      <alignment/>
      <protection hidden="1"/>
    </xf>
    <xf numFmtId="0" fontId="13" fillId="37" borderId="0" xfId="0" applyFont="1" applyFill="1" applyBorder="1" applyAlignment="1" applyProtection="1">
      <alignment/>
      <protection hidden="1"/>
    </xf>
    <xf numFmtId="0" fontId="60" fillId="37" borderId="12" xfId="0" applyFont="1" applyFill="1" applyBorder="1" applyAlignment="1" applyProtection="1">
      <alignment horizontal="right"/>
      <protection hidden="1"/>
    </xf>
    <xf numFmtId="0" fontId="41" fillId="34" borderId="0" xfId="0" applyFont="1" applyFill="1" applyBorder="1" applyAlignment="1" applyProtection="1">
      <alignment/>
      <protection hidden="1"/>
    </xf>
    <xf numFmtId="0" fontId="61" fillId="34" borderId="0" xfId="0" applyFont="1" applyFill="1" applyBorder="1" applyAlignment="1" applyProtection="1">
      <alignment/>
      <protection hidden="1"/>
    </xf>
    <xf numFmtId="0" fontId="41" fillId="34" borderId="0" xfId="0" applyFont="1" applyFill="1" applyBorder="1" applyAlignment="1" applyProtection="1">
      <alignment horizontal="center"/>
      <protection hidden="1"/>
    </xf>
    <xf numFmtId="0" fontId="41" fillId="34" borderId="13" xfId="0" applyFont="1" applyFill="1" applyBorder="1" applyAlignment="1" applyProtection="1">
      <alignment/>
      <protection hidden="1"/>
    </xf>
    <xf numFmtId="0" fontId="62" fillId="33" borderId="12" xfId="0" applyFont="1" applyFill="1" applyBorder="1" applyAlignment="1" applyProtection="1">
      <alignment/>
      <protection hidden="1"/>
    </xf>
    <xf numFmtId="0" fontId="62" fillId="33" borderId="0" xfId="0" applyFont="1" applyFill="1" applyAlignment="1" applyProtection="1">
      <alignment/>
      <protection hidden="1"/>
    </xf>
    <xf numFmtId="0" fontId="62" fillId="35" borderId="0" xfId="0" applyFont="1" applyFill="1" applyAlignment="1" applyProtection="1">
      <alignment/>
      <protection hidden="1"/>
    </xf>
    <xf numFmtId="0" fontId="7" fillId="36" borderId="13" xfId="0" applyFont="1" applyFill="1" applyBorder="1" applyAlignment="1" applyProtection="1">
      <alignment/>
      <protection hidden="1"/>
    </xf>
    <xf numFmtId="0" fontId="42" fillId="33" borderId="12" xfId="0" applyFont="1" applyFill="1" applyBorder="1" applyAlignment="1" applyProtection="1">
      <alignment/>
      <protection hidden="1"/>
    </xf>
    <xf numFmtId="0" fontId="42" fillId="33" borderId="0" xfId="0" applyFont="1" applyFill="1" applyAlignment="1" applyProtection="1">
      <alignment/>
      <protection hidden="1"/>
    </xf>
    <xf numFmtId="0" fontId="42" fillId="35" borderId="0" xfId="0" applyFont="1" applyFill="1" applyAlignment="1" applyProtection="1">
      <alignment/>
      <protection hidden="1"/>
    </xf>
    <xf numFmtId="0" fontId="63" fillId="36" borderId="0" xfId="0" applyFont="1" applyFill="1" applyBorder="1" applyAlignment="1" applyProtection="1">
      <alignment horizontal="center"/>
      <protection hidden="1"/>
    </xf>
    <xf numFmtId="0" fontId="63" fillId="36" borderId="0" xfId="0" applyFont="1" applyFill="1" applyBorder="1" applyAlignment="1" applyProtection="1">
      <alignment/>
      <protection hidden="1"/>
    </xf>
    <xf numFmtId="0" fontId="63" fillId="36" borderId="13" xfId="0" applyFont="1" applyFill="1" applyBorder="1" applyAlignment="1" applyProtection="1">
      <alignment/>
      <protection hidden="1"/>
    </xf>
    <xf numFmtId="0" fontId="7" fillId="34" borderId="0" xfId="0" applyFont="1" applyFill="1" applyBorder="1" applyAlignment="1" applyProtection="1">
      <alignment/>
      <protection hidden="1"/>
    </xf>
    <xf numFmtId="0" fontId="21" fillId="34" borderId="0" xfId="0" applyFont="1" applyFill="1" applyBorder="1" applyAlignment="1" applyProtection="1">
      <alignment/>
      <protection hidden="1"/>
    </xf>
    <xf numFmtId="0" fontId="7" fillId="34" borderId="0" xfId="0" applyFont="1" applyFill="1" applyBorder="1" applyAlignment="1" applyProtection="1">
      <alignment horizontal="center"/>
      <protection hidden="1"/>
    </xf>
    <xf numFmtId="0" fontId="7" fillId="34" borderId="13" xfId="0" applyFont="1" applyFill="1" applyBorder="1" applyAlignment="1" applyProtection="1">
      <alignment/>
      <protection hidden="1"/>
    </xf>
    <xf numFmtId="0" fontId="2" fillId="33" borderId="12" xfId="0" applyFont="1" applyFill="1" applyBorder="1" applyAlignment="1" applyProtection="1">
      <alignment horizontal="right"/>
      <protection hidden="1"/>
    </xf>
    <xf numFmtId="0" fontId="13" fillId="33" borderId="0" xfId="0" applyFont="1" applyFill="1" applyBorder="1" applyAlignment="1" applyProtection="1">
      <alignment/>
      <protection hidden="1"/>
    </xf>
    <xf numFmtId="0" fontId="14" fillId="37" borderId="10" xfId="0" applyFont="1" applyFill="1" applyBorder="1" applyAlignment="1" applyProtection="1">
      <alignment horizontal="left"/>
      <protection hidden="1"/>
    </xf>
    <xf numFmtId="0" fontId="26" fillId="37" borderId="12" xfId="0" applyFont="1" applyFill="1" applyBorder="1" applyAlignment="1" applyProtection="1">
      <alignment horizontal="left"/>
      <protection hidden="1"/>
    </xf>
    <xf numFmtId="0" fontId="2" fillId="37" borderId="0" xfId="0" applyFont="1" applyFill="1" applyBorder="1" applyAlignment="1" applyProtection="1">
      <alignment horizontal="right"/>
      <protection hidden="1"/>
    </xf>
    <xf numFmtId="49" fontId="0" fillId="37" borderId="0"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3" xfId="0" applyFont="1" applyFill="1" applyBorder="1" applyAlignment="1" applyProtection="1">
      <alignment/>
      <protection hidden="1"/>
    </xf>
    <xf numFmtId="0" fontId="0" fillId="37" borderId="16" xfId="0" applyFill="1" applyBorder="1" applyAlignment="1" applyProtection="1">
      <alignment horizontal="center"/>
      <protection hidden="1"/>
    </xf>
    <xf numFmtId="49" fontId="0" fillId="33" borderId="0" xfId="0" applyNumberFormat="1" applyFill="1" applyBorder="1" applyAlignment="1" applyProtection="1">
      <alignment/>
      <protection hidden="1"/>
    </xf>
    <xf numFmtId="0" fontId="9" fillId="33" borderId="0" xfId="0" applyFont="1" applyFill="1" applyBorder="1" applyAlignment="1" applyProtection="1">
      <alignment horizontal="center"/>
      <protection hidden="1"/>
    </xf>
    <xf numFmtId="0" fontId="7" fillId="33" borderId="0" xfId="0" applyFont="1" applyFill="1" applyAlignment="1" applyProtection="1">
      <alignment/>
      <protection hidden="1"/>
    </xf>
    <xf numFmtId="0" fontId="7" fillId="34" borderId="0" xfId="0" applyFont="1" applyFill="1" applyAlignment="1" applyProtection="1">
      <alignment horizontal="left" vertical="center"/>
      <protection hidden="1"/>
    </xf>
    <xf numFmtId="0" fontId="22" fillId="37" borderId="0" xfId="0" applyFont="1" applyFill="1" applyAlignment="1" applyProtection="1">
      <alignment wrapText="1"/>
      <protection hidden="1"/>
    </xf>
    <xf numFmtId="0" fontId="0" fillId="37" borderId="0" xfId="0" applyFill="1" applyAlignment="1" applyProtection="1">
      <alignment/>
      <protection hidden="1"/>
    </xf>
    <xf numFmtId="0" fontId="3" fillId="37" borderId="0" xfId="0" applyFont="1" applyFill="1" applyAlignment="1" applyProtection="1">
      <alignment/>
      <protection hidden="1"/>
    </xf>
    <xf numFmtId="0" fontId="0" fillId="37" borderId="0" xfId="0" applyFont="1" applyFill="1" applyAlignment="1" applyProtection="1">
      <alignment/>
      <protection hidden="1"/>
    </xf>
    <xf numFmtId="0" fontId="9" fillId="34" borderId="45" xfId="0" applyFont="1" applyFill="1" applyBorder="1" applyAlignment="1" applyProtection="1">
      <alignment/>
      <protection hidden="1"/>
    </xf>
    <xf numFmtId="0" fontId="7" fillId="34" borderId="45" xfId="0" applyFont="1" applyFill="1" applyBorder="1" applyAlignment="1" applyProtection="1">
      <alignment/>
      <protection hidden="1"/>
    </xf>
    <xf numFmtId="0" fontId="23" fillId="34" borderId="57" xfId="0" applyFont="1" applyFill="1" applyBorder="1" applyAlignment="1" applyProtection="1">
      <alignment/>
      <protection hidden="1"/>
    </xf>
    <xf numFmtId="0" fontId="7" fillId="34" borderId="57" xfId="0" applyFont="1" applyFill="1" applyBorder="1" applyAlignment="1" applyProtection="1">
      <alignment/>
      <protection hidden="1"/>
    </xf>
    <xf numFmtId="0" fontId="7" fillId="34" borderId="49" xfId="0" applyFont="1" applyFill="1" applyBorder="1" applyAlignment="1" applyProtection="1">
      <alignment/>
      <protection hidden="1"/>
    </xf>
    <xf numFmtId="0" fontId="23" fillId="34" borderId="45" xfId="0" applyFont="1" applyFill="1" applyBorder="1" applyAlignment="1" applyProtection="1">
      <alignment/>
      <protection hidden="1"/>
    </xf>
    <xf numFmtId="0" fontId="23" fillId="34" borderId="49" xfId="0" applyFont="1" applyFill="1" applyBorder="1" applyAlignment="1" applyProtection="1">
      <alignment/>
      <protection hidden="1"/>
    </xf>
    <xf numFmtId="0" fontId="9" fillId="34" borderId="35" xfId="0" applyFont="1" applyFill="1" applyBorder="1" applyAlignment="1" applyProtection="1">
      <alignment/>
      <protection hidden="1"/>
    </xf>
    <xf numFmtId="0" fontId="9" fillId="34" borderId="34" xfId="0" applyFont="1" applyFill="1" applyBorder="1" applyAlignment="1" applyProtection="1">
      <alignment horizontal="center"/>
      <protection hidden="1"/>
    </xf>
    <xf numFmtId="0" fontId="9" fillId="34" borderId="58" xfId="0" applyFont="1" applyFill="1" applyBorder="1" applyAlignment="1" applyProtection="1">
      <alignment horizontal="center"/>
      <protection hidden="1"/>
    </xf>
    <xf numFmtId="0" fontId="9" fillId="34" borderId="22" xfId="0" applyFont="1" applyFill="1" applyBorder="1" applyAlignment="1" applyProtection="1">
      <alignment horizontal="center"/>
      <protection hidden="1"/>
    </xf>
    <xf numFmtId="0" fontId="9" fillId="34" borderId="35" xfId="0" applyFont="1" applyFill="1" applyBorder="1" applyAlignment="1" applyProtection="1">
      <alignment horizontal="center"/>
      <protection hidden="1"/>
    </xf>
    <xf numFmtId="0" fontId="9" fillId="34" borderId="59" xfId="0" applyFont="1" applyFill="1" applyBorder="1" applyAlignment="1" applyProtection="1">
      <alignment horizontal="right"/>
      <protection hidden="1"/>
    </xf>
    <xf numFmtId="0" fontId="9" fillId="34" borderId="60" xfId="0" applyFont="1" applyFill="1" applyBorder="1" applyAlignment="1" applyProtection="1">
      <alignment horizontal="center"/>
      <protection hidden="1"/>
    </xf>
    <xf numFmtId="0" fontId="9" fillId="34" borderId="61" xfId="0" applyFont="1" applyFill="1" applyBorder="1" applyAlignment="1" applyProtection="1">
      <alignment horizontal="center"/>
      <protection hidden="1"/>
    </xf>
    <xf numFmtId="0" fontId="9" fillId="34" borderId="0" xfId="0" applyFont="1" applyFill="1" applyBorder="1" applyAlignment="1" applyProtection="1">
      <alignment horizontal="center"/>
      <protection hidden="1"/>
    </xf>
    <xf numFmtId="0" fontId="9" fillId="34" borderId="59" xfId="0" applyFont="1" applyFill="1" applyBorder="1" applyAlignment="1" applyProtection="1">
      <alignment horizontal="center"/>
      <protection hidden="1"/>
    </xf>
    <xf numFmtId="0" fontId="9" fillId="34" borderId="62" xfId="0" applyFont="1" applyFill="1" applyBorder="1" applyAlignment="1" applyProtection="1">
      <alignment horizontal="center"/>
      <protection hidden="1"/>
    </xf>
    <xf numFmtId="0" fontId="9" fillId="34" borderId="63" xfId="0" applyFont="1" applyFill="1" applyBorder="1" applyAlignment="1" applyProtection="1">
      <alignment horizontal="center"/>
      <protection hidden="1"/>
    </xf>
    <xf numFmtId="0" fontId="9" fillId="34" borderId="28" xfId="0" applyFont="1" applyFill="1" applyBorder="1" applyAlignment="1" applyProtection="1">
      <alignment horizontal="center"/>
      <protection hidden="1"/>
    </xf>
    <xf numFmtId="0" fontId="9" fillId="34" borderId="35" xfId="0" applyFont="1" applyFill="1" applyBorder="1" applyAlignment="1" applyProtection="1">
      <alignment horizontal="right"/>
      <protection hidden="1"/>
    </xf>
    <xf numFmtId="168" fontId="0" fillId="37" borderId="22" xfId="0" applyNumberFormat="1" applyFill="1" applyBorder="1" applyAlignment="1" applyProtection="1">
      <alignment horizontal="center"/>
      <protection hidden="1"/>
    </xf>
    <xf numFmtId="0" fontId="9" fillId="34" borderId="64" xfId="0" applyFont="1" applyFill="1" applyBorder="1" applyAlignment="1" applyProtection="1">
      <alignment horizontal="center"/>
      <protection hidden="1"/>
    </xf>
    <xf numFmtId="0" fontId="9" fillId="34" borderId="65" xfId="0" applyFont="1" applyFill="1" applyBorder="1" applyAlignment="1" applyProtection="1">
      <alignment horizontal="center"/>
      <protection hidden="1"/>
    </xf>
    <xf numFmtId="0" fontId="9" fillId="34" borderId="66" xfId="0" applyFont="1" applyFill="1" applyBorder="1" applyAlignment="1" applyProtection="1">
      <alignment horizontal="right"/>
      <protection hidden="1"/>
    </xf>
    <xf numFmtId="168" fontId="0" fillId="37" borderId="62" xfId="0" applyNumberFormat="1" applyFill="1" applyBorder="1" applyAlignment="1" applyProtection="1">
      <alignment horizontal="center"/>
      <protection hidden="1"/>
    </xf>
    <xf numFmtId="0" fontId="9" fillId="34" borderId="67" xfId="0" applyFont="1" applyFill="1" applyBorder="1" applyAlignment="1" applyProtection="1">
      <alignment horizontal="center"/>
      <protection hidden="1"/>
    </xf>
    <xf numFmtId="0" fontId="9" fillId="34" borderId="48" xfId="0" applyFont="1" applyFill="1" applyBorder="1" applyAlignment="1" applyProtection="1">
      <alignment horizontal="center"/>
      <protection hidden="1"/>
    </xf>
    <xf numFmtId="0" fontId="7" fillId="34" borderId="59" xfId="0" applyFont="1" applyFill="1" applyBorder="1" applyAlignment="1" applyProtection="1">
      <alignment/>
      <protection hidden="1"/>
    </xf>
    <xf numFmtId="168" fontId="0" fillId="38" borderId="64" xfId="0" applyNumberFormat="1" applyFont="1" applyFill="1" applyBorder="1" applyAlignment="1" applyProtection="1">
      <alignment horizontal="center"/>
      <protection hidden="1"/>
    </xf>
    <xf numFmtId="9" fontId="0" fillId="38" borderId="30" xfId="0" applyNumberFormat="1" applyFill="1" applyBorder="1" applyAlignment="1" applyProtection="1">
      <alignment horizontal="center"/>
      <protection hidden="1"/>
    </xf>
    <xf numFmtId="168" fontId="0" fillId="38" borderId="16" xfId="0" applyNumberFormat="1" applyFill="1" applyBorder="1" applyAlignment="1" applyProtection="1">
      <alignment horizontal="center"/>
      <protection hidden="1"/>
    </xf>
    <xf numFmtId="168" fontId="0" fillId="38" borderId="26" xfId="0" applyNumberFormat="1" applyFill="1" applyBorder="1" applyAlignment="1" applyProtection="1">
      <alignment horizontal="center"/>
      <protection hidden="1"/>
    </xf>
    <xf numFmtId="168" fontId="0" fillId="38" borderId="68" xfId="0" applyNumberFormat="1" applyFill="1" applyBorder="1" applyAlignment="1" applyProtection="1">
      <alignment horizontal="center"/>
      <protection hidden="1"/>
    </xf>
    <xf numFmtId="168" fontId="0" fillId="38" borderId="69" xfId="0" applyNumberFormat="1" applyFill="1" applyBorder="1" applyAlignment="1" applyProtection="1">
      <alignment horizontal="center"/>
      <protection hidden="1"/>
    </xf>
    <xf numFmtId="165" fontId="47" fillId="38" borderId="26" xfId="0" applyNumberFormat="1" applyFont="1" applyFill="1" applyBorder="1" applyAlignment="1" applyProtection="1">
      <alignment horizontal="center"/>
      <protection hidden="1"/>
    </xf>
    <xf numFmtId="168" fontId="0" fillId="38" borderId="40" xfId="0" applyNumberFormat="1" applyFont="1" applyFill="1" applyBorder="1" applyAlignment="1" applyProtection="1">
      <alignment horizontal="center"/>
      <protection hidden="1"/>
    </xf>
    <xf numFmtId="9" fontId="0" fillId="38" borderId="43" xfId="0" applyNumberFormat="1" applyFill="1" applyBorder="1" applyAlignment="1" applyProtection="1">
      <alignment horizontal="center"/>
      <protection hidden="1"/>
    </xf>
    <xf numFmtId="168" fontId="0" fillId="38" borderId="19" xfId="0" applyNumberFormat="1" applyFill="1" applyBorder="1" applyAlignment="1" applyProtection="1">
      <alignment horizontal="center"/>
      <protection hidden="1"/>
    </xf>
    <xf numFmtId="168" fontId="0" fillId="38" borderId="20" xfId="0" applyNumberFormat="1" applyFill="1" applyBorder="1" applyAlignment="1" applyProtection="1">
      <alignment horizontal="center"/>
      <protection hidden="1"/>
    </xf>
    <xf numFmtId="168" fontId="0" fillId="38" borderId="39" xfId="0" applyNumberFormat="1" applyFill="1" applyBorder="1" applyAlignment="1" applyProtection="1">
      <alignment horizontal="center"/>
      <protection hidden="1"/>
    </xf>
    <xf numFmtId="165" fontId="47" fillId="38" borderId="20" xfId="0" applyNumberFormat="1" applyFont="1" applyFill="1" applyBorder="1" applyAlignment="1" applyProtection="1">
      <alignment horizontal="center"/>
      <protection hidden="1"/>
    </xf>
    <xf numFmtId="168" fontId="0" fillId="38" borderId="40" xfId="0" applyNumberFormat="1" applyFill="1" applyBorder="1" applyAlignment="1" applyProtection="1">
      <alignment horizontal="center"/>
      <protection hidden="1"/>
    </xf>
    <xf numFmtId="0" fontId="26" fillId="33" borderId="0" xfId="0" applyFont="1" applyFill="1" applyAlignment="1" applyProtection="1">
      <alignment horizontal="right"/>
      <protection hidden="1"/>
    </xf>
    <xf numFmtId="168" fontId="0" fillId="38" borderId="67" xfId="0" applyNumberFormat="1" applyFont="1" applyFill="1" applyBorder="1" applyAlignment="1" applyProtection="1">
      <alignment horizontal="center"/>
      <protection hidden="1"/>
    </xf>
    <xf numFmtId="168" fontId="0" fillId="38" borderId="24" xfId="0" applyNumberFormat="1" applyFill="1" applyBorder="1" applyAlignment="1" applyProtection="1">
      <alignment horizontal="center"/>
      <protection hidden="1"/>
    </xf>
    <xf numFmtId="0" fontId="7" fillId="34" borderId="35" xfId="0" applyFont="1" applyFill="1" applyBorder="1" applyAlignment="1" applyProtection="1">
      <alignment/>
      <protection hidden="1"/>
    </xf>
    <xf numFmtId="168" fontId="0" fillId="38" borderId="69" xfId="0" applyNumberFormat="1" applyFont="1" applyFill="1" applyBorder="1" applyAlignment="1" applyProtection="1">
      <alignment horizontal="center"/>
      <protection hidden="1"/>
    </xf>
    <xf numFmtId="168" fontId="0" fillId="38" borderId="70" xfId="0" applyNumberFormat="1" applyFill="1" applyBorder="1" applyAlignment="1" applyProtection="1">
      <alignment horizontal="center"/>
      <protection hidden="1"/>
    </xf>
    <xf numFmtId="168" fontId="0" fillId="38" borderId="65" xfId="0" applyNumberFormat="1" applyFill="1" applyBorder="1" applyAlignment="1" applyProtection="1">
      <alignment horizontal="center"/>
      <protection hidden="1"/>
    </xf>
    <xf numFmtId="168" fontId="0" fillId="38" borderId="71" xfId="0" applyNumberFormat="1" applyFill="1" applyBorder="1" applyAlignment="1" applyProtection="1">
      <alignment horizontal="center"/>
      <protection hidden="1"/>
    </xf>
    <xf numFmtId="168" fontId="0" fillId="38" borderId="64" xfId="0" applyNumberFormat="1" applyFill="1" applyBorder="1" applyAlignment="1" applyProtection="1">
      <alignment horizontal="center"/>
      <protection hidden="1"/>
    </xf>
    <xf numFmtId="165" fontId="47" fillId="38" borderId="65" xfId="0" applyNumberFormat="1" applyFont="1" applyFill="1" applyBorder="1" applyAlignment="1" applyProtection="1">
      <alignment horizontal="center"/>
      <protection hidden="1"/>
    </xf>
    <xf numFmtId="168" fontId="0" fillId="38" borderId="17" xfId="0" applyNumberFormat="1" applyFill="1" applyBorder="1" applyAlignment="1" applyProtection="1">
      <alignment horizontal="center"/>
      <protection hidden="1"/>
    </xf>
    <xf numFmtId="9" fontId="0" fillId="38" borderId="66" xfId="0" applyNumberFormat="1" applyFill="1" applyBorder="1" applyAlignment="1" applyProtection="1">
      <alignment horizontal="center"/>
      <protection hidden="1"/>
    </xf>
    <xf numFmtId="168" fontId="0" fillId="38" borderId="11" xfId="0" applyNumberFormat="1" applyFill="1" applyBorder="1" applyAlignment="1" applyProtection="1">
      <alignment horizontal="center"/>
      <protection hidden="1"/>
    </xf>
    <xf numFmtId="168" fontId="0" fillId="38" borderId="21" xfId="0" applyNumberFormat="1" applyFill="1" applyBorder="1" applyAlignment="1" applyProtection="1">
      <alignment horizontal="center"/>
      <protection hidden="1"/>
    </xf>
    <xf numFmtId="168" fontId="0" fillId="38" borderId="72" xfId="0" applyNumberFormat="1" applyFill="1" applyBorder="1" applyAlignment="1" applyProtection="1">
      <alignment horizontal="center"/>
      <protection hidden="1"/>
    </xf>
    <xf numFmtId="165" fontId="47" fillId="38" borderId="24" xfId="0" applyNumberFormat="1" applyFont="1" applyFill="1" applyBorder="1" applyAlignment="1" applyProtection="1">
      <alignment horizontal="center"/>
      <protection hidden="1"/>
    </xf>
    <xf numFmtId="0" fontId="7" fillId="34" borderId="50" xfId="0" applyFont="1" applyFill="1" applyBorder="1" applyAlignment="1" applyProtection="1">
      <alignment/>
      <protection hidden="1"/>
    </xf>
    <xf numFmtId="1" fontId="11" fillId="34" borderId="61" xfId="0" applyNumberFormat="1" applyFont="1" applyFill="1" applyBorder="1" applyAlignment="1" applyProtection="1">
      <alignment horizontal="center"/>
      <protection hidden="1"/>
    </xf>
    <xf numFmtId="0" fontId="0" fillId="37" borderId="0" xfId="0" applyFill="1" applyAlignment="1" applyProtection="1">
      <alignment horizontal="center" vertical="center"/>
      <protection hidden="1"/>
    </xf>
    <xf numFmtId="165" fontId="0" fillId="37" borderId="0" xfId="0" applyNumberFormat="1" applyFill="1" applyAlignment="1" applyProtection="1">
      <alignment/>
      <protection hidden="1"/>
    </xf>
    <xf numFmtId="1" fontId="11" fillId="34" borderId="50" xfId="0" applyNumberFormat="1" applyFont="1" applyFill="1" applyBorder="1" applyAlignment="1" applyProtection="1">
      <alignment horizontal="center"/>
      <protection hidden="1"/>
    </xf>
    <xf numFmtId="0" fontId="9" fillId="34" borderId="20" xfId="0" applyFont="1" applyFill="1" applyBorder="1" applyAlignment="1" applyProtection="1">
      <alignment vertical="center"/>
      <protection hidden="1"/>
    </xf>
    <xf numFmtId="0" fontId="9" fillId="34" borderId="20" xfId="0" applyFont="1" applyFill="1" applyBorder="1" applyAlignment="1" applyProtection="1">
      <alignment horizontal="center" wrapText="1"/>
      <protection hidden="1"/>
    </xf>
    <xf numFmtId="49" fontId="7" fillId="34" borderId="25" xfId="0" applyNumberFormat="1" applyFont="1" applyFill="1" applyBorder="1" applyAlignment="1" applyProtection="1">
      <alignment/>
      <protection hidden="1"/>
    </xf>
    <xf numFmtId="3" fontId="7" fillId="36" borderId="20" xfId="0" applyNumberFormat="1" applyFont="1" applyFill="1" applyBorder="1" applyAlignment="1" applyProtection="1">
      <alignment horizontal="center"/>
      <protection hidden="1"/>
    </xf>
    <xf numFmtId="49" fontId="7" fillId="34" borderId="26" xfId="0" applyNumberFormat="1" applyFont="1" applyFill="1" applyBorder="1" applyAlignment="1" applyProtection="1">
      <alignment/>
      <protection hidden="1"/>
    </xf>
    <xf numFmtId="0" fontId="9" fillId="34" borderId="0" xfId="0" applyFont="1" applyFill="1" applyAlignment="1" applyProtection="1">
      <alignment/>
      <protection hidden="1"/>
    </xf>
    <xf numFmtId="0" fontId="9" fillId="34" borderId="0" xfId="0" applyFont="1" applyFill="1" applyAlignment="1" applyProtection="1">
      <alignment horizontal="center"/>
      <protection hidden="1"/>
    </xf>
    <xf numFmtId="0" fontId="28" fillId="37" borderId="0" xfId="0" applyFont="1" applyFill="1" applyAlignment="1" applyProtection="1">
      <alignment vertical="center"/>
      <protection hidden="1"/>
    </xf>
    <xf numFmtId="49" fontId="7" fillId="34" borderId="0" xfId="0" applyNumberFormat="1" applyFont="1" applyFill="1" applyAlignment="1" applyProtection="1">
      <alignment/>
      <protection hidden="1"/>
    </xf>
    <xf numFmtId="165" fontId="0" fillId="38" borderId="20" xfId="0" applyNumberFormat="1" applyFont="1" applyFill="1" applyBorder="1" applyAlignment="1" applyProtection="1">
      <alignment horizontal="center"/>
      <protection hidden="1"/>
    </xf>
    <xf numFmtId="3" fontId="0" fillId="38" borderId="20" xfId="0" applyNumberFormat="1" applyFill="1" applyBorder="1" applyAlignment="1" applyProtection="1">
      <alignment horizontal="center"/>
      <protection hidden="1"/>
    </xf>
    <xf numFmtId="165" fontId="0" fillId="38" borderId="20" xfId="0" applyNumberFormat="1" applyFont="1" applyFill="1" applyBorder="1" applyAlignment="1" applyProtection="1">
      <alignment/>
      <protection hidden="1"/>
    </xf>
    <xf numFmtId="0" fontId="0" fillId="37" borderId="0" xfId="0" applyFill="1" applyAlignment="1" applyProtection="1">
      <alignment vertical="center"/>
      <protection hidden="1"/>
    </xf>
    <xf numFmtId="0" fontId="3" fillId="37" borderId="0" xfId="0" applyFont="1" applyFill="1" applyAlignment="1" applyProtection="1">
      <alignment vertical="center"/>
      <protection hidden="1"/>
    </xf>
    <xf numFmtId="1" fontId="7" fillId="34" borderId="0" xfId="0" applyNumberFormat="1" applyFont="1" applyFill="1" applyAlignment="1" applyProtection="1">
      <alignment/>
      <protection hidden="1"/>
    </xf>
    <xf numFmtId="0" fontId="2" fillId="35" borderId="0" xfId="0" applyFont="1" applyFill="1" applyAlignment="1" applyProtection="1">
      <alignment horizontal="right"/>
      <protection hidden="1"/>
    </xf>
    <xf numFmtId="0" fontId="3" fillId="35" borderId="0" xfId="0" applyFont="1" applyFill="1" applyBorder="1" applyAlignment="1" applyProtection="1">
      <alignment horizontal="center"/>
      <protection hidden="1"/>
    </xf>
    <xf numFmtId="0" fontId="0" fillId="35" borderId="0" xfId="0" applyFill="1" applyAlignment="1" applyProtection="1">
      <alignment horizontal="center"/>
      <protection hidden="1"/>
    </xf>
    <xf numFmtId="14" fontId="0" fillId="33" borderId="0" xfId="0" applyNumberFormat="1" applyFill="1" applyAlignment="1" applyProtection="1">
      <alignment/>
      <protection hidden="1"/>
    </xf>
    <xf numFmtId="0" fontId="7" fillId="34" borderId="73" xfId="0" applyFont="1" applyFill="1" applyBorder="1" applyAlignment="1" applyProtection="1">
      <alignment horizontal="right"/>
      <protection hidden="1"/>
    </xf>
    <xf numFmtId="0" fontId="7" fillId="34" borderId="74" xfId="0" applyFont="1" applyFill="1" applyBorder="1" applyAlignment="1" applyProtection="1">
      <alignment horizontal="right"/>
      <protection hidden="1"/>
    </xf>
    <xf numFmtId="0" fontId="7" fillId="34" borderId="75" xfId="0" applyFont="1" applyFill="1" applyBorder="1" applyAlignment="1" applyProtection="1">
      <alignment horizontal="right"/>
      <protection hidden="1"/>
    </xf>
    <xf numFmtId="0" fontId="42" fillId="33" borderId="0" xfId="0" applyFont="1" applyFill="1" applyBorder="1" applyAlignment="1" applyProtection="1">
      <alignment/>
      <protection hidden="1"/>
    </xf>
    <xf numFmtId="0" fontId="14" fillId="37" borderId="76" xfId="0" applyFont="1" applyFill="1" applyBorder="1" applyAlignment="1" applyProtection="1">
      <alignment horizontal="left"/>
      <protection hidden="1"/>
    </xf>
    <xf numFmtId="0" fontId="14" fillId="37" borderId="77" xfId="0" applyFont="1" applyFill="1" applyBorder="1" applyAlignment="1" applyProtection="1">
      <alignment/>
      <protection hidden="1"/>
    </xf>
    <xf numFmtId="0" fontId="14" fillId="37" borderId="77" xfId="0" applyFont="1" applyFill="1" applyBorder="1" applyAlignment="1" applyProtection="1">
      <alignment horizontal="center"/>
      <protection hidden="1"/>
    </xf>
    <xf numFmtId="0" fontId="16" fillId="37" borderId="77" xfId="0" applyFont="1" applyFill="1" applyBorder="1" applyAlignment="1" applyProtection="1">
      <alignment/>
      <protection hidden="1"/>
    </xf>
    <xf numFmtId="0" fontId="16" fillId="37" borderId="77" xfId="0" applyFont="1" applyFill="1" applyBorder="1" applyAlignment="1" applyProtection="1">
      <alignment horizontal="center"/>
      <protection hidden="1"/>
    </xf>
    <xf numFmtId="0" fontId="16" fillId="37" borderId="78" xfId="0" applyFont="1" applyFill="1" applyBorder="1" applyAlignment="1" applyProtection="1">
      <alignment/>
      <protection hidden="1"/>
    </xf>
    <xf numFmtId="0" fontId="2" fillId="37" borderId="23" xfId="0" applyFont="1" applyFill="1" applyBorder="1" applyAlignment="1" applyProtection="1">
      <alignment/>
      <protection hidden="1"/>
    </xf>
    <xf numFmtId="0" fontId="37" fillId="37" borderId="79" xfId="0" applyFont="1" applyFill="1" applyBorder="1" applyAlignment="1" applyProtection="1">
      <alignment/>
      <protection hidden="1"/>
    </xf>
    <xf numFmtId="0" fontId="2" fillId="37" borderId="80" xfId="0" applyFont="1" applyFill="1" applyBorder="1" applyAlignment="1" applyProtection="1">
      <alignment/>
      <protection hidden="1"/>
    </xf>
    <xf numFmtId="0" fontId="13" fillId="37" borderId="81" xfId="0" applyFont="1" applyFill="1" applyBorder="1" applyAlignment="1" applyProtection="1">
      <alignment/>
      <protection hidden="1"/>
    </xf>
    <xf numFmtId="0" fontId="3" fillId="37" borderId="81" xfId="53" applyNumberFormat="1" applyFont="1" applyFill="1" applyBorder="1" applyAlignment="1" applyProtection="1">
      <alignment horizontal="center"/>
      <protection hidden="1"/>
    </xf>
    <xf numFmtId="0" fontId="0" fillId="37" borderId="81" xfId="0" applyFill="1" applyBorder="1" applyAlignment="1" applyProtection="1">
      <alignment/>
      <protection hidden="1"/>
    </xf>
    <xf numFmtId="0" fontId="37" fillId="37" borderId="81" xfId="0" applyFont="1" applyFill="1" applyBorder="1" applyAlignment="1" applyProtection="1">
      <alignment/>
      <protection hidden="1"/>
    </xf>
    <xf numFmtId="0" fontId="0" fillId="37" borderId="81" xfId="0" applyFill="1" applyBorder="1" applyAlignment="1" applyProtection="1">
      <alignment horizontal="center"/>
      <protection hidden="1"/>
    </xf>
    <xf numFmtId="0" fontId="37" fillId="37" borderId="82" xfId="0" applyFont="1" applyFill="1" applyBorder="1" applyAlignment="1" applyProtection="1">
      <alignment/>
      <protection hidden="1"/>
    </xf>
    <xf numFmtId="0" fontId="7" fillId="34" borderId="33" xfId="0" applyFont="1" applyFill="1" applyBorder="1" applyAlignment="1" applyProtection="1">
      <alignment horizontal="left" vertical="center"/>
      <protection hidden="1"/>
    </xf>
    <xf numFmtId="0" fontId="23" fillId="34" borderId="83" xfId="0" applyFont="1" applyFill="1" applyBorder="1" applyAlignment="1" applyProtection="1">
      <alignment horizontal="left" vertical="center"/>
      <protection hidden="1"/>
    </xf>
    <xf numFmtId="0" fontId="7" fillId="34" borderId="84" xfId="0" applyFont="1" applyFill="1" applyBorder="1" applyAlignment="1" applyProtection="1">
      <alignment horizontal="left" vertical="center"/>
      <protection hidden="1"/>
    </xf>
    <xf numFmtId="0" fontId="7" fillId="34" borderId="85" xfId="0" applyFont="1" applyFill="1" applyBorder="1" applyAlignment="1" applyProtection="1">
      <alignment horizontal="left" vertical="center"/>
      <protection hidden="1"/>
    </xf>
    <xf numFmtId="165" fontId="7" fillId="36" borderId="19" xfId="0" applyNumberFormat="1" applyFont="1" applyFill="1" applyBorder="1" applyAlignment="1" applyProtection="1">
      <alignment horizontal="center" vertical="center"/>
      <protection hidden="1"/>
    </xf>
    <xf numFmtId="3" fontId="7" fillId="36" borderId="32" xfId="0" applyNumberFormat="1" applyFont="1" applyFill="1" applyBorder="1" applyAlignment="1" applyProtection="1">
      <alignment horizontal="center" vertical="center"/>
      <protection hidden="1"/>
    </xf>
    <xf numFmtId="3" fontId="27" fillId="36" borderId="86" xfId="0" applyNumberFormat="1" applyFont="1" applyFill="1" applyBorder="1" applyAlignment="1" applyProtection="1">
      <alignment horizontal="center" vertical="center"/>
      <protection hidden="1"/>
    </xf>
    <xf numFmtId="3" fontId="15" fillId="38" borderId="16" xfId="0" applyNumberFormat="1" applyFont="1" applyFill="1" applyBorder="1" applyAlignment="1" applyProtection="1">
      <alignment horizontal="center" vertical="center"/>
      <protection hidden="1"/>
    </xf>
    <xf numFmtId="166" fontId="27" fillId="36" borderId="14" xfId="0" applyNumberFormat="1" applyFont="1" applyFill="1" applyBorder="1" applyAlignment="1" applyProtection="1">
      <alignment horizontal="center" vertical="center"/>
      <protection hidden="1"/>
    </xf>
    <xf numFmtId="165" fontId="27" fillId="36" borderId="87" xfId="0" applyNumberFormat="1" applyFont="1" applyFill="1" applyBorder="1" applyAlignment="1" applyProtection="1">
      <alignment horizontal="center" vertical="center"/>
      <protection hidden="1"/>
    </xf>
    <xf numFmtId="3" fontId="7" fillId="36" borderId="16" xfId="0" applyNumberFormat="1" applyFont="1" applyFill="1" applyBorder="1" applyAlignment="1" applyProtection="1">
      <alignment horizontal="center" vertical="center"/>
      <protection hidden="1"/>
    </xf>
    <xf numFmtId="14" fontId="0" fillId="38" borderId="12" xfId="0" applyNumberFormat="1" applyFont="1" applyFill="1" applyBorder="1" applyAlignment="1" applyProtection="1">
      <alignment horizontal="center" vertical="center"/>
      <protection hidden="1"/>
    </xf>
    <xf numFmtId="0" fontId="7" fillId="34" borderId="88" xfId="0" applyFont="1" applyFill="1" applyBorder="1" applyAlignment="1" applyProtection="1">
      <alignment horizontal="center" vertical="center"/>
      <protection hidden="1"/>
    </xf>
    <xf numFmtId="0" fontId="7" fillId="34" borderId="89" xfId="0" applyFont="1" applyFill="1" applyBorder="1" applyAlignment="1" applyProtection="1">
      <alignment horizontal="center" vertical="center"/>
      <protection hidden="1"/>
    </xf>
    <xf numFmtId="0" fontId="7" fillId="34" borderId="38" xfId="0" applyFont="1" applyFill="1" applyBorder="1" applyAlignment="1" applyProtection="1">
      <alignment horizontal="center" vertical="center"/>
      <protection hidden="1"/>
    </xf>
    <xf numFmtId="3" fontId="7" fillId="36" borderId="90" xfId="0" applyNumberFormat="1" applyFont="1" applyFill="1" applyBorder="1" applyAlignment="1" applyProtection="1">
      <alignment horizontal="center" vertical="center"/>
      <protection hidden="1"/>
    </xf>
    <xf numFmtId="3" fontId="7" fillId="36" borderId="91" xfId="0" applyNumberFormat="1" applyFont="1" applyFill="1" applyBorder="1" applyAlignment="1" applyProtection="1">
      <alignment horizontal="center" vertical="center"/>
      <protection hidden="1"/>
    </xf>
    <xf numFmtId="3" fontId="27" fillId="36" borderId="92" xfId="0" applyNumberFormat="1" applyFont="1" applyFill="1" applyBorder="1" applyAlignment="1" applyProtection="1">
      <alignment horizontal="center" vertical="center"/>
      <protection hidden="1"/>
    </xf>
    <xf numFmtId="166" fontId="27" fillId="36" borderId="93" xfId="0" applyNumberFormat="1" applyFont="1" applyFill="1" applyBorder="1" applyAlignment="1" applyProtection="1">
      <alignment horizontal="center" vertical="center"/>
      <protection hidden="1"/>
    </xf>
    <xf numFmtId="165" fontId="27" fillId="36" borderId="94" xfId="0" applyNumberFormat="1" applyFont="1" applyFill="1" applyBorder="1" applyAlignment="1" applyProtection="1">
      <alignment horizontal="center" vertical="center"/>
      <protection hidden="1"/>
    </xf>
    <xf numFmtId="3" fontId="7" fillId="36" borderId="95" xfId="0" applyNumberFormat="1" applyFont="1" applyFill="1" applyBorder="1" applyAlignment="1" applyProtection="1">
      <alignment horizontal="center" vertical="center"/>
      <protection hidden="1"/>
    </xf>
    <xf numFmtId="0" fontId="30" fillId="36" borderId="26" xfId="0" applyFont="1" applyFill="1" applyBorder="1" applyAlignment="1" applyProtection="1">
      <alignment horizontal="center" vertical="center"/>
      <protection hidden="1"/>
    </xf>
    <xf numFmtId="0" fontId="30" fillId="36" borderId="83" xfId="0" applyFont="1" applyFill="1" applyBorder="1" applyAlignment="1" applyProtection="1">
      <alignment horizontal="center" vertical="center"/>
      <protection hidden="1"/>
    </xf>
    <xf numFmtId="0" fontId="30" fillId="36" borderId="85" xfId="0" applyFont="1" applyFill="1" applyBorder="1" applyAlignment="1" applyProtection="1">
      <alignment horizontal="center" vertical="center"/>
      <protection hidden="1"/>
    </xf>
    <xf numFmtId="0" fontId="25" fillId="37" borderId="96" xfId="0" applyFont="1" applyFill="1" applyBorder="1" applyAlignment="1" applyProtection="1">
      <alignment horizontal="right" vertical="center"/>
      <protection hidden="1"/>
    </xf>
    <xf numFmtId="0" fontId="2" fillId="37" borderId="96" xfId="0" applyFont="1" applyFill="1" applyBorder="1" applyAlignment="1" applyProtection="1">
      <alignment horizontal="right"/>
      <protection hidden="1"/>
    </xf>
    <xf numFmtId="0" fontId="23" fillId="34" borderId="97" xfId="0" applyFont="1" applyFill="1" applyBorder="1" applyAlignment="1" applyProtection="1">
      <alignment horizontal="right" vertical="center"/>
      <protection hidden="1"/>
    </xf>
    <xf numFmtId="0" fontId="30" fillId="36" borderId="84" xfId="0" applyFont="1" applyFill="1" applyBorder="1" applyAlignment="1" applyProtection="1">
      <alignment horizontal="center" vertical="center"/>
      <protection hidden="1"/>
    </xf>
    <xf numFmtId="0" fontId="11" fillId="34" borderId="98" xfId="0" applyFont="1" applyFill="1" applyBorder="1" applyAlignment="1" applyProtection="1">
      <alignment horizontal="center" vertical="center"/>
      <protection hidden="1"/>
    </xf>
    <xf numFmtId="0" fontId="27" fillId="34" borderId="99" xfId="0" applyFont="1" applyFill="1" applyBorder="1" applyAlignment="1" applyProtection="1">
      <alignment vertical="center"/>
      <protection hidden="1"/>
    </xf>
    <xf numFmtId="0" fontId="27" fillId="34" borderId="100" xfId="0" applyFont="1" applyFill="1" applyBorder="1" applyAlignment="1" applyProtection="1">
      <alignment vertical="center"/>
      <protection hidden="1"/>
    </xf>
    <xf numFmtId="0" fontId="21" fillId="34" borderId="52" xfId="0" applyFont="1" applyFill="1" applyBorder="1" applyAlignment="1" applyProtection="1">
      <alignment horizontal="left"/>
      <protection hidden="1"/>
    </xf>
    <xf numFmtId="0" fontId="7" fillId="34" borderId="42" xfId="0" applyFont="1" applyFill="1" applyBorder="1" applyAlignment="1" applyProtection="1">
      <alignment horizontal="center" vertical="center"/>
      <protection hidden="1"/>
    </xf>
    <xf numFmtId="0" fontId="7" fillId="34" borderId="23" xfId="0" applyFont="1" applyFill="1" applyBorder="1" applyAlignment="1" applyProtection="1">
      <alignment horizontal="right"/>
      <protection hidden="1"/>
    </xf>
    <xf numFmtId="0" fontId="18" fillId="37" borderId="0" xfId="0" applyFont="1" applyFill="1" applyBorder="1" applyAlignment="1" applyProtection="1">
      <alignment horizontal="left"/>
      <protection hidden="1"/>
    </xf>
    <xf numFmtId="0" fontId="24" fillId="34" borderId="83" xfId="0" applyFont="1" applyFill="1" applyBorder="1" applyAlignment="1" applyProtection="1">
      <alignment horizontal="right" vertical="center"/>
      <protection hidden="1"/>
    </xf>
    <xf numFmtId="168" fontId="3" fillId="38" borderId="19" xfId="0" applyNumberFormat="1" applyFont="1" applyFill="1" applyBorder="1" applyAlignment="1" applyProtection="1">
      <alignment horizontal="center" vertical="center"/>
      <protection hidden="1" locked="0"/>
    </xf>
    <xf numFmtId="165" fontId="3" fillId="38" borderId="43" xfId="0" applyNumberFormat="1" applyFont="1" applyFill="1" applyBorder="1" applyAlignment="1" applyProtection="1">
      <alignment horizontal="center" vertical="center"/>
      <protection hidden="1" locked="0"/>
    </xf>
    <xf numFmtId="169" fontId="3" fillId="38" borderId="39" xfId="0" applyNumberFormat="1" applyFont="1" applyFill="1" applyBorder="1" applyAlignment="1" applyProtection="1">
      <alignment horizontal="center" vertical="center"/>
      <protection hidden="1" locked="0"/>
    </xf>
    <xf numFmtId="0" fontId="7" fillId="34" borderId="80" xfId="0" applyFont="1" applyFill="1" applyBorder="1" applyAlignment="1" applyProtection="1">
      <alignment horizontal="right"/>
      <protection hidden="1"/>
    </xf>
    <xf numFmtId="3" fontId="27" fillId="36" borderId="101" xfId="0" applyNumberFormat="1" applyFont="1" applyFill="1" applyBorder="1" applyAlignment="1" applyProtection="1">
      <alignment horizontal="center" vertical="center"/>
      <protection hidden="1"/>
    </xf>
    <xf numFmtId="3" fontId="7" fillId="36" borderId="11" xfId="0" applyNumberFormat="1" applyFont="1" applyFill="1" applyBorder="1" applyAlignment="1" applyProtection="1">
      <alignment horizontal="center" vertical="center"/>
      <protection hidden="1"/>
    </xf>
    <xf numFmtId="0" fontId="31" fillId="37" borderId="0" xfId="0" applyFont="1" applyFill="1" applyBorder="1" applyAlignment="1" applyProtection="1">
      <alignment horizontal="right" vertical="center"/>
      <protection hidden="1"/>
    </xf>
    <xf numFmtId="3" fontId="9" fillId="36" borderId="60" xfId="0" applyNumberFormat="1" applyFont="1" applyFill="1" applyBorder="1" applyAlignment="1" applyProtection="1">
      <alignment horizontal="center" vertical="center"/>
      <protection hidden="1"/>
    </xf>
    <xf numFmtId="165" fontId="7" fillId="36" borderId="102" xfId="0" applyNumberFormat="1" applyFont="1" applyFill="1" applyBorder="1" applyAlignment="1" applyProtection="1">
      <alignment horizontal="center" vertical="center"/>
      <protection hidden="1"/>
    </xf>
    <xf numFmtId="168" fontId="0" fillId="38" borderId="72" xfId="0" applyNumberFormat="1" applyFont="1" applyFill="1" applyBorder="1" applyAlignment="1" applyProtection="1">
      <alignment horizontal="center"/>
      <protection hidden="1"/>
    </xf>
    <xf numFmtId="3" fontId="11" fillId="36" borderId="103" xfId="0" applyNumberFormat="1" applyFont="1" applyFill="1" applyBorder="1" applyAlignment="1" applyProtection="1">
      <alignment horizontal="center" vertical="center"/>
      <protection hidden="1"/>
    </xf>
    <xf numFmtId="3" fontId="11" fillId="36" borderId="104" xfId="0" applyNumberFormat="1" applyFont="1" applyFill="1" applyBorder="1" applyAlignment="1" applyProtection="1">
      <alignment horizontal="center" vertical="center"/>
      <protection hidden="1"/>
    </xf>
    <xf numFmtId="166" fontId="11" fillId="36" borderId="62" xfId="0" applyNumberFormat="1" applyFont="1" applyFill="1" applyBorder="1" applyAlignment="1" applyProtection="1">
      <alignment horizontal="center" vertical="center"/>
      <protection hidden="1"/>
    </xf>
    <xf numFmtId="165" fontId="11" fillId="36" borderId="105" xfId="0" applyNumberFormat="1" applyFont="1" applyFill="1" applyBorder="1" applyAlignment="1" applyProtection="1">
      <alignment horizontal="center" vertical="center"/>
      <protection hidden="1"/>
    </xf>
    <xf numFmtId="3" fontId="9" fillId="36" borderId="28" xfId="0" applyNumberFormat="1" applyFont="1" applyFill="1" applyBorder="1" applyAlignment="1" applyProtection="1">
      <alignment horizontal="center" vertical="center"/>
      <protection hidden="1"/>
    </xf>
    <xf numFmtId="3" fontId="9" fillId="36" borderId="104" xfId="0" applyNumberFormat="1" applyFont="1" applyFill="1" applyBorder="1" applyAlignment="1" applyProtection="1">
      <alignment horizontal="center" vertical="center"/>
      <protection hidden="1"/>
    </xf>
    <xf numFmtId="14" fontId="3" fillId="42" borderId="104" xfId="0" applyNumberFormat="1" applyFont="1" applyFill="1" applyBorder="1" applyAlignment="1" applyProtection="1">
      <alignment horizontal="center" vertical="center"/>
      <protection hidden="1"/>
    </xf>
    <xf numFmtId="0" fontId="30" fillId="36" borderId="106" xfId="0" applyFont="1" applyFill="1" applyBorder="1" applyAlignment="1" applyProtection="1">
      <alignment horizontal="center" vertical="center"/>
      <protection hidden="1"/>
    </xf>
    <xf numFmtId="0" fontId="7" fillId="34" borderId="107" xfId="0" applyFont="1" applyFill="1" applyBorder="1" applyAlignment="1" applyProtection="1">
      <alignment horizontal="left" vertical="center"/>
      <protection hidden="1"/>
    </xf>
    <xf numFmtId="3" fontId="7" fillId="36" borderId="108" xfId="0" applyNumberFormat="1" applyFont="1" applyFill="1" applyBorder="1" applyAlignment="1" applyProtection="1">
      <alignment horizontal="center" vertical="center"/>
      <protection hidden="1"/>
    </xf>
    <xf numFmtId="3" fontId="27" fillId="36" borderId="109" xfId="0" applyNumberFormat="1" applyFont="1" applyFill="1" applyBorder="1" applyAlignment="1" applyProtection="1">
      <alignment horizontal="center" vertical="center"/>
      <protection hidden="1"/>
    </xf>
    <xf numFmtId="3" fontId="15" fillId="38" borderId="110" xfId="0" applyNumberFormat="1" applyFont="1" applyFill="1" applyBorder="1" applyAlignment="1" applyProtection="1">
      <alignment horizontal="center" vertical="center"/>
      <protection hidden="1"/>
    </xf>
    <xf numFmtId="166" fontId="27" fillId="36" borderId="111" xfId="0" applyNumberFormat="1" applyFont="1" applyFill="1" applyBorder="1" applyAlignment="1" applyProtection="1">
      <alignment horizontal="center" vertical="center"/>
      <protection hidden="1"/>
    </xf>
    <xf numFmtId="165" fontId="27" fillId="36" borderId="112" xfId="0" applyNumberFormat="1" applyFont="1" applyFill="1" applyBorder="1" applyAlignment="1" applyProtection="1">
      <alignment horizontal="center" vertical="center"/>
      <protection hidden="1"/>
    </xf>
    <xf numFmtId="3" fontId="7" fillId="36" borderId="110" xfId="0" applyNumberFormat="1" applyFont="1" applyFill="1" applyBorder="1" applyAlignment="1" applyProtection="1">
      <alignment horizontal="center" vertical="center"/>
      <protection hidden="1"/>
    </xf>
    <xf numFmtId="14" fontId="0" fillId="38" borderId="111" xfId="0" applyNumberFormat="1" applyFont="1" applyFill="1" applyBorder="1" applyAlignment="1" applyProtection="1">
      <alignment horizontal="center" vertical="center"/>
      <protection hidden="1"/>
    </xf>
    <xf numFmtId="0" fontId="30" fillId="36" borderId="113" xfId="0" applyFont="1" applyFill="1" applyBorder="1" applyAlignment="1" applyProtection="1">
      <alignment horizontal="center" vertical="center"/>
      <protection hidden="1"/>
    </xf>
    <xf numFmtId="166" fontId="27" fillId="36" borderId="21" xfId="0" applyNumberFormat="1" applyFont="1" applyFill="1" applyBorder="1" applyAlignment="1" applyProtection="1">
      <alignment horizontal="center" vertical="center"/>
      <protection hidden="1"/>
    </xf>
    <xf numFmtId="165" fontId="27" fillId="36" borderId="114" xfId="0" applyNumberFormat="1" applyFont="1" applyFill="1" applyBorder="1" applyAlignment="1" applyProtection="1">
      <alignment horizontal="center" vertical="center"/>
      <protection hidden="1"/>
    </xf>
    <xf numFmtId="165" fontId="7" fillId="36" borderId="11" xfId="0" applyNumberFormat="1" applyFont="1" applyFill="1" applyBorder="1" applyAlignment="1" applyProtection="1">
      <alignment horizontal="center" vertical="center"/>
      <protection hidden="1"/>
    </xf>
    <xf numFmtId="49" fontId="26" fillId="38" borderId="96" xfId="0" applyNumberFormat="1" applyFont="1" applyFill="1" applyBorder="1" applyAlignment="1" applyProtection="1">
      <alignment horizontal="center" vertical="center"/>
      <protection hidden="1"/>
    </xf>
    <xf numFmtId="0" fontId="7" fillId="34" borderId="96" xfId="0" applyFont="1" applyFill="1" applyBorder="1" applyAlignment="1" applyProtection="1">
      <alignment horizontal="right"/>
      <protection hidden="1"/>
    </xf>
    <xf numFmtId="0" fontId="23" fillId="34" borderId="97" xfId="0" applyFont="1" applyFill="1" applyBorder="1" applyAlignment="1" applyProtection="1">
      <alignment horizontal="left" vertical="center"/>
      <protection hidden="1"/>
    </xf>
    <xf numFmtId="0" fontId="7" fillId="34" borderId="113" xfId="0" applyFont="1" applyFill="1" applyBorder="1" applyAlignment="1" applyProtection="1">
      <alignment horizontal="left" vertical="center"/>
      <protection hidden="1"/>
    </xf>
    <xf numFmtId="0" fontId="30" fillId="36" borderId="91" xfId="0" applyFont="1" applyFill="1" applyBorder="1" applyAlignment="1" applyProtection="1">
      <alignment horizontal="center" vertical="center"/>
      <protection hidden="1"/>
    </xf>
    <xf numFmtId="0" fontId="7" fillId="34" borderId="115" xfId="0" applyFont="1" applyFill="1" applyBorder="1" applyAlignment="1" applyProtection="1">
      <alignment horizontal="left" vertical="center"/>
      <protection hidden="1"/>
    </xf>
    <xf numFmtId="0" fontId="11" fillId="34" borderId="116" xfId="0" applyFont="1" applyFill="1" applyBorder="1" applyAlignment="1" applyProtection="1">
      <alignment horizontal="center" vertical="center"/>
      <protection hidden="1"/>
    </xf>
    <xf numFmtId="0" fontId="7" fillId="34" borderId="90" xfId="0" applyFont="1" applyFill="1" applyBorder="1" applyAlignment="1" applyProtection="1">
      <alignment horizontal="center" vertical="center"/>
      <protection hidden="1"/>
    </xf>
    <xf numFmtId="3" fontId="7" fillId="36" borderId="117" xfId="0" applyNumberFormat="1" applyFont="1" applyFill="1" applyBorder="1" applyAlignment="1" applyProtection="1">
      <alignment horizontal="center" vertical="center"/>
      <protection hidden="1"/>
    </xf>
    <xf numFmtId="165" fontId="27" fillId="36" borderId="118" xfId="0" applyNumberFormat="1" applyFont="1" applyFill="1" applyBorder="1" applyAlignment="1" applyProtection="1">
      <alignment horizontal="center" vertical="center"/>
      <protection hidden="1"/>
    </xf>
    <xf numFmtId="3" fontId="7" fillId="36" borderId="119" xfId="0" applyNumberFormat="1" applyFont="1" applyFill="1" applyBorder="1" applyAlignment="1" applyProtection="1">
      <alignment horizontal="center" vertical="center"/>
      <protection hidden="1"/>
    </xf>
    <xf numFmtId="49" fontId="26" fillId="43" borderId="120" xfId="0" applyNumberFormat="1" applyFont="1" applyFill="1" applyBorder="1" applyAlignment="1" applyProtection="1">
      <alignment horizontal="center" vertical="center"/>
      <protection locked="0"/>
    </xf>
    <xf numFmtId="3" fontId="15" fillId="43" borderId="19" xfId="0" applyNumberFormat="1" applyFont="1" applyFill="1" applyBorder="1" applyAlignment="1" applyProtection="1">
      <alignment horizontal="center" vertical="center"/>
      <protection locked="0"/>
    </xf>
    <xf numFmtId="3" fontId="15" fillId="43" borderId="11" xfId="0" applyNumberFormat="1" applyFont="1" applyFill="1" applyBorder="1" applyAlignment="1" applyProtection="1">
      <alignment horizontal="center" vertical="center"/>
      <protection locked="0"/>
    </xf>
    <xf numFmtId="3" fontId="15" fillId="43" borderId="95" xfId="0" applyNumberFormat="1" applyFont="1" applyFill="1" applyBorder="1" applyAlignment="1" applyProtection="1">
      <alignment horizontal="center" vertical="center"/>
      <protection locked="0"/>
    </xf>
    <xf numFmtId="14" fontId="0" fillId="43" borderId="42" xfId="0" applyNumberFormat="1" applyFont="1" applyFill="1" applyBorder="1" applyAlignment="1" applyProtection="1">
      <alignment horizontal="center" vertical="center"/>
      <protection locked="0"/>
    </xf>
    <xf numFmtId="14" fontId="0" fillId="43" borderId="114" xfId="0" applyNumberFormat="1" applyFont="1" applyFill="1" applyBorder="1" applyAlignment="1" applyProtection="1">
      <alignment horizontal="center" vertical="center"/>
      <protection locked="0"/>
    </xf>
    <xf numFmtId="14" fontId="0" fillId="43" borderId="94" xfId="0" applyNumberFormat="1" applyFont="1" applyFill="1" applyBorder="1" applyAlignment="1" applyProtection="1">
      <alignment horizontal="center" vertical="center"/>
      <protection locked="0"/>
    </xf>
    <xf numFmtId="0" fontId="21" fillId="34" borderId="13" xfId="0" applyFont="1" applyFill="1" applyBorder="1" applyAlignment="1" applyProtection="1">
      <alignment/>
      <protection hidden="1"/>
    </xf>
    <xf numFmtId="0" fontId="21" fillId="34" borderId="25" xfId="0" applyFont="1" applyFill="1" applyBorder="1" applyAlignment="1" applyProtection="1">
      <alignment/>
      <protection hidden="1"/>
    </xf>
    <xf numFmtId="0" fontId="21" fillId="34" borderId="121" xfId="0" applyFont="1" applyFill="1" applyBorder="1" applyAlignment="1" applyProtection="1">
      <alignment/>
      <protection hidden="1"/>
    </xf>
    <xf numFmtId="0" fontId="21" fillId="34" borderId="12" xfId="0" applyFont="1" applyFill="1" applyBorder="1" applyAlignment="1" applyProtection="1">
      <alignment/>
      <protection hidden="1"/>
    </xf>
    <xf numFmtId="1" fontId="19" fillId="38" borderId="20" xfId="0" applyNumberFormat="1" applyFont="1" applyFill="1" applyBorder="1" applyAlignment="1" applyProtection="1">
      <alignment horizontal="center" wrapText="1"/>
      <protection hidden="1"/>
    </xf>
    <xf numFmtId="166" fontId="19" fillId="43" borderId="122" xfId="0" applyNumberFormat="1" applyFont="1" applyFill="1" applyBorder="1" applyAlignment="1" applyProtection="1">
      <alignment horizontal="center" wrapText="1"/>
      <protection locked="0"/>
    </xf>
    <xf numFmtId="0" fontId="21" fillId="34" borderId="123" xfId="0" applyFont="1" applyFill="1" applyBorder="1" applyAlignment="1" applyProtection="1">
      <alignment/>
      <protection hidden="1"/>
    </xf>
    <xf numFmtId="0" fontId="21" fillId="34" borderId="124" xfId="0" applyFont="1" applyFill="1" applyBorder="1" applyAlignment="1" applyProtection="1">
      <alignment/>
      <protection hidden="1"/>
    </xf>
    <xf numFmtId="165" fontId="23" fillId="36" borderId="26" xfId="0" applyNumberFormat="1" applyFont="1" applyFill="1" applyBorder="1" applyAlignment="1" applyProtection="1">
      <alignment horizontal="center"/>
      <protection hidden="1"/>
    </xf>
    <xf numFmtId="0" fontId="23" fillId="36" borderId="26" xfId="0" applyNumberFormat="1" applyFont="1" applyFill="1" applyBorder="1" applyAlignment="1" applyProtection="1">
      <alignment horizontal="center" wrapText="1"/>
      <protection hidden="1"/>
    </xf>
    <xf numFmtId="0" fontId="4" fillId="34" borderId="21" xfId="0" applyFont="1" applyFill="1" applyBorder="1" applyAlignment="1" applyProtection="1">
      <alignment horizontal="center" vertical="center" textRotation="255"/>
      <protection hidden="1"/>
    </xf>
    <xf numFmtId="0" fontId="5" fillId="34" borderId="19" xfId="0" applyFont="1" applyFill="1" applyBorder="1" applyAlignment="1" applyProtection="1">
      <alignment horizontal="center" vertical="center"/>
      <protection hidden="1"/>
    </xf>
    <xf numFmtId="0" fontId="11" fillId="34" borderId="19" xfId="0" applyFont="1" applyFill="1" applyBorder="1" applyAlignment="1" applyProtection="1">
      <alignment horizontal="center" vertical="center"/>
      <protection hidden="1"/>
    </xf>
    <xf numFmtId="0" fontId="3" fillId="43" borderId="10" xfId="0" applyFont="1" applyFill="1" applyBorder="1" applyAlignment="1" applyProtection="1">
      <alignment horizontal="center"/>
      <protection hidden="1"/>
    </xf>
    <xf numFmtId="0" fontId="19" fillId="43" borderId="125" xfId="53" applyNumberFormat="1" applyFont="1" applyFill="1" applyBorder="1" applyAlignment="1" applyProtection="1">
      <alignment horizontal="center" wrapText="1"/>
      <protection locked="0"/>
    </xf>
    <xf numFmtId="0" fontId="21" fillId="34" borderId="126" xfId="0" applyFont="1" applyFill="1" applyBorder="1" applyAlignment="1" applyProtection="1">
      <alignment/>
      <protection hidden="1"/>
    </xf>
    <xf numFmtId="0" fontId="21" fillId="34" borderId="127" xfId="0" applyFont="1" applyFill="1" applyBorder="1" applyAlignment="1" applyProtection="1">
      <alignment/>
      <protection hidden="1"/>
    </xf>
    <xf numFmtId="49" fontId="3" fillId="43" borderId="125" xfId="53" applyNumberFormat="1" applyFont="1" applyFill="1" applyBorder="1" applyAlignment="1" applyProtection="1">
      <alignment horizontal="center" wrapText="1"/>
      <protection locked="0"/>
    </xf>
    <xf numFmtId="0" fontId="104" fillId="34" borderId="128" xfId="53" applyFont="1" applyFill="1" applyBorder="1" applyAlignment="1" applyProtection="1">
      <alignment/>
      <protection hidden="1"/>
    </xf>
    <xf numFmtId="0" fontId="104" fillId="34" borderId="126" xfId="53" applyFont="1" applyFill="1" applyBorder="1" applyAlignment="1" applyProtection="1">
      <alignment/>
      <protection hidden="1"/>
    </xf>
    <xf numFmtId="0" fontId="104" fillId="34" borderId="127" xfId="53" applyFont="1" applyFill="1" applyBorder="1" applyAlignment="1" applyProtection="1">
      <alignment/>
      <protection hidden="1"/>
    </xf>
    <xf numFmtId="0" fontId="104" fillId="34" borderId="129" xfId="53" applyFont="1" applyFill="1" applyBorder="1" applyAlignment="1" applyProtection="1">
      <alignment/>
      <protection hidden="1"/>
    </xf>
    <xf numFmtId="0" fontId="104" fillId="34" borderId="123" xfId="53" applyFont="1" applyFill="1" applyBorder="1" applyAlignment="1" applyProtection="1">
      <alignment/>
      <protection hidden="1"/>
    </xf>
    <xf numFmtId="0" fontId="104" fillId="34" borderId="124" xfId="53" applyFont="1" applyFill="1" applyBorder="1" applyAlignment="1" applyProtection="1">
      <alignment/>
      <protection hidden="1"/>
    </xf>
    <xf numFmtId="49" fontId="3" fillId="43" borderId="130" xfId="53" applyNumberFormat="1" applyFont="1" applyFill="1" applyBorder="1" applyAlignment="1" applyProtection="1">
      <alignment horizontal="center" wrapText="1"/>
      <protection locked="0"/>
    </xf>
    <xf numFmtId="49" fontId="3" fillId="43" borderId="122" xfId="53" applyNumberFormat="1" applyFont="1" applyFill="1" applyBorder="1" applyAlignment="1" applyProtection="1">
      <alignment horizontal="center" wrapText="1"/>
      <protection locked="0"/>
    </xf>
    <xf numFmtId="9" fontId="19" fillId="38" borderId="20" xfId="0" applyNumberFormat="1" applyFont="1" applyFill="1" applyBorder="1" applyAlignment="1" applyProtection="1">
      <alignment horizontal="center" wrapText="1"/>
      <protection hidden="1"/>
    </xf>
    <xf numFmtId="0" fontId="11" fillId="34" borderId="30" xfId="0" applyFont="1" applyFill="1" applyBorder="1" applyAlignment="1" applyProtection="1">
      <alignment horizontal="center" vertical="center"/>
      <protection hidden="1"/>
    </xf>
    <xf numFmtId="0" fontId="27" fillId="34" borderId="88" xfId="0" applyFont="1" applyFill="1" applyBorder="1" applyAlignment="1" applyProtection="1">
      <alignment horizontal="center" vertical="center"/>
      <protection hidden="1"/>
    </xf>
    <xf numFmtId="0" fontId="27" fillId="34" borderId="89" xfId="0" applyFont="1" applyFill="1" applyBorder="1" applyAlignment="1" applyProtection="1">
      <alignment horizontal="center" vertical="center"/>
      <protection hidden="1"/>
    </xf>
    <xf numFmtId="0" fontId="23" fillId="36" borderId="20" xfId="53" applyNumberFormat="1" applyFont="1" applyFill="1" applyBorder="1" applyAlignment="1" applyProtection="1">
      <alignment horizontal="center" wrapText="1"/>
      <protection hidden="1"/>
    </xf>
    <xf numFmtId="49" fontId="22" fillId="44" borderId="76" xfId="0" applyNumberFormat="1" applyFont="1" applyFill="1" applyBorder="1" applyAlignment="1" applyProtection="1">
      <alignment horizontal="left" vertical="top" wrapText="1"/>
      <protection locked="0"/>
    </xf>
    <xf numFmtId="49" fontId="0" fillId="45" borderId="77" xfId="0" applyNumberFormat="1" applyFill="1" applyBorder="1" applyAlignment="1" applyProtection="1">
      <alignment/>
      <protection locked="0"/>
    </xf>
    <xf numFmtId="49" fontId="0" fillId="45" borderId="78" xfId="0" applyNumberFormat="1" applyFill="1" applyBorder="1" applyAlignment="1" applyProtection="1">
      <alignment/>
      <protection locked="0"/>
    </xf>
    <xf numFmtId="49" fontId="0" fillId="45" borderId="23" xfId="0" applyNumberFormat="1" applyFill="1" applyBorder="1" applyAlignment="1" applyProtection="1">
      <alignment/>
      <protection locked="0"/>
    </xf>
    <xf numFmtId="49" fontId="0" fillId="45" borderId="0" xfId="0" applyNumberFormat="1" applyFill="1" applyBorder="1" applyAlignment="1" applyProtection="1">
      <alignment/>
      <protection locked="0"/>
    </xf>
    <xf numFmtId="49" fontId="0" fillId="45" borderId="79" xfId="0" applyNumberFormat="1" applyFill="1" applyBorder="1" applyAlignment="1" applyProtection="1">
      <alignment/>
      <protection locked="0"/>
    </xf>
    <xf numFmtId="49" fontId="0" fillId="45" borderId="80" xfId="0" applyNumberFormat="1" applyFill="1" applyBorder="1" applyAlignment="1" applyProtection="1">
      <alignment/>
      <protection locked="0"/>
    </xf>
    <xf numFmtId="49" fontId="0" fillId="45" borderId="81" xfId="0" applyNumberFormat="1" applyFill="1" applyBorder="1" applyAlignment="1" applyProtection="1">
      <alignment/>
      <protection locked="0"/>
    </xf>
    <xf numFmtId="49" fontId="0" fillId="45" borderId="82" xfId="0" applyNumberFormat="1" applyFill="1" applyBorder="1" applyAlignment="1" applyProtection="1">
      <alignment/>
      <protection locked="0"/>
    </xf>
    <xf numFmtId="0" fontId="24" fillId="36"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7" fillId="34" borderId="131" xfId="0" applyFont="1" applyFill="1" applyBorder="1" applyAlignment="1" applyProtection="1">
      <alignment horizontal="center" vertical="center"/>
      <protection hidden="1"/>
    </xf>
    <xf numFmtId="0" fontId="7" fillId="34" borderId="30" xfId="0" applyFont="1" applyFill="1" applyBorder="1" applyAlignment="1" applyProtection="1">
      <alignment horizontal="center" vertical="center"/>
      <protection hidden="1"/>
    </xf>
    <xf numFmtId="165" fontId="19" fillId="38" borderId="20" xfId="0" applyNumberFormat="1" applyFont="1" applyFill="1" applyBorder="1" applyAlignment="1" applyProtection="1">
      <alignment horizontal="center" wrapText="1"/>
      <protection locked="0"/>
    </xf>
    <xf numFmtId="0" fontId="11" fillId="34" borderId="50" xfId="0" applyFont="1" applyFill="1" applyBorder="1" applyAlignment="1" applyProtection="1">
      <alignment horizontal="center" vertical="center"/>
      <protection hidden="1"/>
    </xf>
    <xf numFmtId="165" fontId="34" fillId="36" borderId="58" xfId="0" applyNumberFormat="1" applyFont="1" applyFill="1" applyBorder="1" applyAlignment="1" applyProtection="1">
      <alignment horizontal="center" vertical="center"/>
      <protection hidden="1"/>
    </xf>
    <xf numFmtId="175" fontId="59" fillId="34" borderId="31" xfId="0" applyNumberFormat="1" applyFont="1" applyFill="1" applyBorder="1" applyAlignment="1" applyProtection="1">
      <alignment horizontal="center"/>
      <protection hidden="1"/>
    </xf>
    <xf numFmtId="175" fontId="59" fillId="34" borderId="0" xfId="0" applyNumberFormat="1" applyFont="1" applyFill="1" applyBorder="1" applyAlignment="1" applyProtection="1">
      <alignment horizontal="center"/>
      <protection hidden="1"/>
    </xf>
    <xf numFmtId="175" fontId="59" fillId="34" borderId="59" xfId="0" applyNumberFormat="1" applyFont="1" applyFill="1" applyBorder="1" applyAlignment="1" applyProtection="1">
      <alignment horizontal="center"/>
      <protection hidden="1"/>
    </xf>
    <xf numFmtId="3" fontId="27" fillId="36" borderId="132" xfId="0" applyNumberFormat="1" applyFont="1" applyFill="1" applyBorder="1" applyAlignment="1" applyProtection="1">
      <alignment horizontal="center" vertical="center"/>
      <protection hidden="1"/>
    </xf>
    <xf numFmtId="0" fontId="7" fillId="34" borderId="132" xfId="0" applyFont="1" applyFill="1" applyBorder="1" applyAlignment="1" applyProtection="1">
      <alignment horizontal="center"/>
      <protection hidden="1"/>
    </xf>
    <xf numFmtId="0" fontId="11" fillId="34" borderId="133" xfId="0" applyFont="1" applyFill="1" applyBorder="1" applyAlignment="1" applyProtection="1">
      <alignment horizontal="center" vertical="center"/>
      <protection hidden="1"/>
    </xf>
    <xf numFmtId="0" fontId="23" fillId="36" borderId="86" xfId="0" applyNumberFormat="1" applyFont="1" applyFill="1" applyBorder="1" applyAlignment="1" applyProtection="1">
      <alignment horizontal="center" wrapText="1"/>
      <protection hidden="1"/>
    </xf>
    <xf numFmtId="0" fontId="7" fillId="34" borderId="65" xfId="0" applyFont="1" applyFill="1" applyBorder="1" applyAlignment="1" applyProtection="1">
      <alignment horizontal="center" vertical="center"/>
      <protection hidden="1"/>
    </xf>
    <xf numFmtId="0" fontId="7" fillId="34" borderId="71" xfId="0" applyFont="1" applyFill="1" applyBorder="1" applyAlignment="1" applyProtection="1">
      <alignment horizontal="center" vertical="center"/>
      <protection hidden="1"/>
    </xf>
    <xf numFmtId="0" fontId="23" fillId="36" borderId="25" xfId="0" applyNumberFormat="1" applyFont="1" applyFill="1" applyBorder="1" applyAlignment="1" applyProtection="1">
      <alignment horizontal="center" wrapText="1"/>
      <protection hidden="1"/>
    </xf>
    <xf numFmtId="0" fontId="7" fillId="34" borderId="134" xfId="0" applyFont="1" applyFill="1" applyBorder="1" applyAlignment="1" applyProtection="1">
      <alignment horizontal="center" vertical="center"/>
      <protection hidden="1"/>
    </xf>
    <xf numFmtId="0" fontId="7" fillId="34" borderId="70" xfId="0" applyFont="1" applyFill="1" applyBorder="1" applyAlignment="1" applyProtection="1">
      <alignment horizontal="center" vertical="center"/>
      <protection hidden="1"/>
    </xf>
    <xf numFmtId="0" fontId="11" fillId="34" borderId="88" xfId="0" applyFont="1" applyFill="1" applyBorder="1" applyAlignment="1" applyProtection="1">
      <alignment horizontal="center" vertical="center"/>
      <protection hidden="1"/>
    </xf>
    <xf numFmtId="0" fontId="11" fillId="34" borderId="135" xfId="0" applyFont="1" applyFill="1" applyBorder="1" applyAlignment="1" applyProtection="1">
      <alignment horizontal="center" vertical="center"/>
      <protection hidden="1"/>
    </xf>
    <xf numFmtId="0" fontId="7" fillId="34" borderId="64" xfId="0" applyFont="1" applyFill="1" applyBorder="1" applyAlignment="1" applyProtection="1">
      <alignment horizontal="center" vertical="center"/>
      <protection hidden="1"/>
    </xf>
    <xf numFmtId="0" fontId="66" fillId="36" borderId="0" xfId="53" applyFont="1" applyFill="1" applyBorder="1" applyAlignment="1" applyProtection="1">
      <alignment horizontal="center"/>
      <protection hidden="1"/>
    </xf>
    <xf numFmtId="0" fontId="65" fillId="0" borderId="0" xfId="0" applyFont="1" applyAlignment="1" applyProtection="1">
      <alignment horizontal="center"/>
      <protection hidden="1"/>
    </xf>
    <xf numFmtId="165" fontId="63" fillId="36" borderId="61" xfId="0" applyNumberFormat="1" applyFont="1" applyFill="1" applyBorder="1" applyAlignment="1" applyProtection="1">
      <alignment horizontal="center" vertical="center"/>
      <protection hidden="1"/>
    </xf>
    <xf numFmtId="165" fontId="64" fillId="34" borderId="34" xfId="0" applyNumberFormat="1" applyFont="1" applyFill="1" applyBorder="1" applyAlignment="1" applyProtection="1">
      <alignment horizontal="left"/>
      <protection hidden="1"/>
    </xf>
    <xf numFmtId="165" fontId="64" fillId="34" borderId="22" xfId="0" applyNumberFormat="1" applyFont="1" applyFill="1" applyBorder="1" applyAlignment="1" applyProtection="1">
      <alignment horizontal="left"/>
      <protection hidden="1"/>
    </xf>
    <xf numFmtId="165" fontId="64" fillId="34" borderId="35" xfId="0" applyNumberFormat="1" applyFont="1" applyFill="1" applyBorder="1" applyAlignment="1" applyProtection="1">
      <alignment horizontal="left"/>
      <protection hidden="1"/>
    </xf>
    <xf numFmtId="49" fontId="3" fillId="43" borderId="125" xfId="0" applyNumberFormat="1" applyFont="1" applyFill="1" applyBorder="1" applyAlignment="1" applyProtection="1">
      <alignment horizontal="center" wrapText="1"/>
      <protection locked="0"/>
    </xf>
    <xf numFmtId="0" fontId="21" fillId="34" borderId="25" xfId="0" applyFont="1" applyFill="1" applyBorder="1" applyAlignment="1" applyProtection="1">
      <alignment horizontal="left"/>
      <protection hidden="1"/>
    </xf>
    <xf numFmtId="49" fontId="3" fillId="43" borderId="20" xfId="53" applyNumberFormat="1" applyFont="1" applyFill="1" applyBorder="1" applyAlignment="1" applyProtection="1">
      <alignment horizontal="center" wrapText="1"/>
      <protection locked="0"/>
    </xf>
    <xf numFmtId="49" fontId="3" fillId="43" borderId="20" xfId="0" applyNumberFormat="1" applyFont="1" applyFill="1" applyBorder="1" applyAlignment="1" applyProtection="1">
      <alignment horizontal="center" wrapText="1"/>
      <protection locked="0"/>
    </xf>
    <xf numFmtId="49" fontId="7" fillId="46" borderId="20" xfId="53" applyNumberFormat="1" applyFont="1" applyFill="1" applyBorder="1" applyAlignment="1" applyProtection="1">
      <alignment horizontal="center" wrapText="1"/>
      <protection locked="0"/>
    </xf>
    <xf numFmtId="49" fontId="20" fillId="43" borderId="20" xfId="53" applyNumberFormat="1" applyFill="1" applyBorder="1" applyAlignment="1" applyProtection="1">
      <alignment horizontal="center" wrapText="1"/>
      <protection locked="0"/>
    </xf>
    <xf numFmtId="0" fontId="46" fillId="37" borderId="0" xfId="0" applyFont="1" applyFill="1" applyBorder="1" applyAlignment="1" applyProtection="1">
      <alignment wrapText="1"/>
      <protection hidden="1"/>
    </xf>
    <xf numFmtId="0" fontId="26" fillId="37" borderId="0" xfId="0" applyNumberFormat="1" applyFont="1" applyFill="1" applyBorder="1" applyAlignment="1" applyProtection="1">
      <alignment horizontal="left" vertical="top" wrapText="1"/>
      <protection hidden="1"/>
    </xf>
    <xf numFmtId="49" fontId="43" fillId="43" borderId="50" xfId="0" applyNumberFormat="1" applyFont="1" applyFill="1" applyBorder="1" applyAlignment="1" applyProtection="1">
      <alignment horizontal="center" vertical="center"/>
      <protection locked="0"/>
    </xf>
    <xf numFmtId="0" fontId="45" fillId="34" borderId="31" xfId="0" applyFont="1" applyFill="1" applyBorder="1" applyAlignment="1" applyProtection="1">
      <alignment horizontal="left" vertical="center" wrapText="1"/>
      <protection hidden="1"/>
    </xf>
    <xf numFmtId="0" fontId="11" fillId="34" borderId="16" xfId="0" applyFont="1" applyFill="1" applyBorder="1" applyAlignment="1">
      <alignment horizontal="center" vertical="center"/>
    </xf>
    <xf numFmtId="0" fontId="11" fillId="34" borderId="20" xfId="0" applyFont="1" applyFill="1" applyBorder="1" applyAlignment="1">
      <alignment horizontal="center" vertical="center"/>
    </xf>
    <xf numFmtId="0" fontId="4" fillId="34" borderId="17" xfId="0" applyFont="1" applyFill="1" applyBorder="1" applyAlignment="1">
      <alignment horizontal="center" vertical="center" textRotation="255"/>
    </xf>
    <xf numFmtId="0" fontId="5" fillId="34" borderId="19" xfId="0" applyFont="1" applyFill="1" applyBorder="1" applyAlignment="1">
      <alignment horizontal="center" vertical="center"/>
    </xf>
    <xf numFmtId="0" fontId="11" fillId="34"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ownload_template_Absente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276225</xdr:colOff>
      <xdr:row>185</xdr:row>
      <xdr:rowOff>152400</xdr:rowOff>
    </xdr:from>
    <xdr:to>
      <xdr:col>41</xdr:col>
      <xdr:colOff>276225</xdr:colOff>
      <xdr:row>198</xdr:row>
      <xdr:rowOff>114300</xdr:rowOff>
    </xdr:to>
    <xdr:sp>
      <xdr:nvSpPr>
        <xdr:cNvPr id="1" name="Line 5"/>
        <xdr:cNvSpPr>
          <a:spLocks/>
        </xdr:cNvSpPr>
      </xdr:nvSpPr>
      <xdr:spPr>
        <a:xfrm flipV="1">
          <a:off x="19964400" y="32413575"/>
          <a:ext cx="0" cy="20669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41</xdr:col>
      <xdr:colOff>276225</xdr:colOff>
      <xdr:row>201</xdr:row>
      <xdr:rowOff>28575</xdr:rowOff>
    </xdr:from>
    <xdr:to>
      <xdr:col>41</xdr:col>
      <xdr:colOff>276225</xdr:colOff>
      <xdr:row>203</xdr:row>
      <xdr:rowOff>19050</xdr:rowOff>
    </xdr:to>
    <xdr:sp>
      <xdr:nvSpPr>
        <xdr:cNvPr id="2" name="Line 6"/>
        <xdr:cNvSpPr>
          <a:spLocks/>
        </xdr:cNvSpPr>
      </xdr:nvSpPr>
      <xdr:spPr>
        <a:xfrm flipV="1">
          <a:off x="19964400" y="34928175"/>
          <a:ext cx="0" cy="3143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69</xdr:row>
      <xdr:rowOff>66675</xdr:rowOff>
    </xdr:from>
    <xdr:to>
      <xdr:col>9</xdr:col>
      <xdr:colOff>381000</xdr:colOff>
      <xdr:row>70</xdr:row>
      <xdr:rowOff>28575</xdr:rowOff>
    </xdr:to>
    <xdr:sp>
      <xdr:nvSpPr>
        <xdr:cNvPr id="3" name="Oval 3"/>
        <xdr:cNvSpPr>
          <a:spLocks/>
        </xdr:cNvSpPr>
      </xdr:nvSpPr>
      <xdr:spPr>
        <a:xfrm>
          <a:off x="8248650" y="8915400"/>
          <a:ext cx="2200275" cy="0"/>
        </a:xfrm>
        <a:prstGeom prst="ellipse">
          <a:avLst/>
        </a:prstGeom>
        <a:noFill/>
        <a:ln w="1908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285750</xdr:colOff>
      <xdr:row>69</xdr:row>
      <xdr:rowOff>161925</xdr:rowOff>
    </xdr:from>
    <xdr:to>
      <xdr:col>7</xdr:col>
      <xdr:colOff>247650</xdr:colOff>
      <xdr:row>69</xdr:row>
      <xdr:rowOff>171450</xdr:rowOff>
    </xdr:to>
    <xdr:sp>
      <xdr:nvSpPr>
        <xdr:cNvPr id="4" name="Line 4"/>
        <xdr:cNvSpPr>
          <a:spLocks/>
        </xdr:cNvSpPr>
      </xdr:nvSpPr>
      <xdr:spPr>
        <a:xfrm flipV="1">
          <a:off x="5448300" y="8915400"/>
          <a:ext cx="2657475" cy="0"/>
        </a:xfrm>
        <a:prstGeom prst="line">
          <a:avLst/>
        </a:prstGeom>
        <a:noFill/>
        <a:ln w="38160"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iane%20Enriquez\AppData\Local\Microsoft\Windows\Temporary%20Internet%20Files\OLK5857\Generat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esteamlive.com/RoopDoran/PhoneAndWeb" TargetMode="External" /><Relationship Id="rId2" Type="http://schemas.openxmlformats.org/officeDocument/2006/relationships/hyperlink" Target="http://www.salesteamlive.com/RoopDoran/Mailers" TargetMode="External" /><Relationship Id="rId3" Type="http://schemas.openxmlformats.org/officeDocument/2006/relationships/hyperlink" Target="http://www.salesteamlive.com/RoopDoran/PhoneAndWeb" TargetMode="External" /><Relationship Id="rId4" Type="http://schemas.openxmlformats.org/officeDocument/2006/relationships/hyperlink" Target="http://www.salesteamlive.com/roopdoran/gettingstarted" TargetMode="External" /><Relationship Id="rId5" Type="http://schemas.openxmlformats.org/officeDocument/2006/relationships/hyperlink" Target="http://www.salesteamlive.com/resources/events"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322"/>
  <sheetViews>
    <sheetView tabSelected="1" zoomScale="75" zoomScaleNormal="75" zoomScalePageLayoutView="0" workbookViewId="0" topLeftCell="A1">
      <selection activeCell="A1" sqref="A1:A8"/>
    </sheetView>
  </sheetViews>
  <sheetFormatPr defaultColWidth="9.140625" defaultRowHeight="12.75" outlineLevelRow="2" outlineLevelCol="1"/>
  <cols>
    <col min="1" max="1" width="5.140625" style="437" customWidth="1"/>
    <col min="2" max="2" width="40.57421875" style="102" customWidth="1"/>
    <col min="3" max="3" width="16.28125" style="438" customWidth="1"/>
    <col min="4" max="4" width="15.421875" style="438" customWidth="1"/>
    <col min="5" max="5" width="14.421875" style="102" customWidth="1"/>
    <col min="6" max="6" width="12.7109375" style="102" customWidth="1"/>
    <col min="7" max="7" width="13.28125" style="102" customWidth="1"/>
    <col min="8" max="8" width="19.8515625" style="102" customWidth="1"/>
    <col min="9" max="9" width="13.28125" style="102" customWidth="1"/>
    <col min="10" max="10" width="35.7109375" style="102" customWidth="1"/>
    <col min="11" max="12" width="8.8515625" style="102" hidden="1" customWidth="1" outlineLevel="1"/>
    <col min="13" max="13" width="14.8515625" style="102" hidden="1" customWidth="1" outlineLevel="1"/>
    <col min="14" max="14" width="16.28125" style="102" hidden="1" customWidth="1" outlineLevel="1"/>
    <col min="15" max="15" width="12.8515625" style="102" hidden="1" customWidth="1" outlineLevel="1"/>
    <col min="16" max="16" width="2.421875" style="102" customWidth="1" collapsed="1"/>
    <col min="17" max="22" width="8.8515625" style="439" hidden="1" customWidth="1" outlineLevel="1"/>
    <col min="23" max="23" width="14.7109375" style="439" hidden="1" customWidth="1" outlineLevel="1"/>
    <col min="24" max="24" width="18.7109375" style="439" hidden="1" customWidth="1" outlineLevel="1"/>
    <col min="25" max="25" width="22.7109375" style="439" hidden="1" customWidth="1" outlineLevel="1"/>
    <col min="26" max="26" width="15.140625" style="439" hidden="1" customWidth="1" outlineLevel="1"/>
    <col min="27" max="27" width="15.57421875" style="439" hidden="1" customWidth="1" outlineLevel="1"/>
    <col min="28" max="28" width="13.7109375" style="102" hidden="1" customWidth="1" outlineLevel="1"/>
    <col min="29" max="29" width="12.8515625" style="102" hidden="1" customWidth="1" outlineLevel="1"/>
    <col min="30" max="30" width="2.421875" style="102" customWidth="1" collapsed="1"/>
    <col min="31" max="42" width="9.421875" style="102" customWidth="1"/>
    <col min="43" max="43" width="30.7109375" style="102" hidden="1" customWidth="1" outlineLevel="1"/>
    <col min="44" max="44" width="15.7109375" style="102" hidden="1" customWidth="1" outlineLevel="1"/>
    <col min="45" max="45" width="15.140625" style="102" hidden="1" customWidth="1" outlineLevel="1"/>
    <col min="46" max="46" width="13.8515625" style="102" hidden="1" customWidth="1" outlineLevel="1"/>
    <col min="47" max="47" width="14.7109375" style="102" hidden="1" customWidth="1" outlineLevel="1"/>
    <col min="48" max="48" width="13.140625" style="102" hidden="1" customWidth="1" outlineLevel="1"/>
    <col min="49" max="49" width="11.140625" style="102" hidden="1" customWidth="1" outlineLevel="1"/>
    <col min="50" max="50" width="11.28125" style="102" hidden="1" customWidth="1" outlineLevel="1"/>
    <col min="51" max="51" width="5.57421875" style="102" hidden="1" customWidth="1" outlineLevel="1"/>
    <col min="52" max="52" width="15.7109375" style="102" hidden="1" customWidth="1" outlineLevel="1"/>
    <col min="53" max="54" width="16.7109375" style="102" hidden="1" customWidth="1" outlineLevel="1"/>
    <col min="55" max="55" width="21.140625" style="102" hidden="1" customWidth="1" outlineLevel="1"/>
    <col min="56" max="60" width="16.7109375" style="102" hidden="1" customWidth="1" outlineLevel="1"/>
    <col min="61" max="62" width="17.7109375" style="102" hidden="1" customWidth="1" outlineLevel="1"/>
    <col min="63" max="64" width="8.8515625" style="102" hidden="1" customWidth="1" outlineLevel="1"/>
    <col min="65" max="65" width="9.140625" style="102" customWidth="1" collapsed="1"/>
    <col min="66" max="16384" width="9.140625" style="102" customWidth="1"/>
  </cols>
  <sheetData>
    <row r="1" spans="1:98" ht="34.5" customHeight="1" thickBot="1">
      <c r="A1" s="554"/>
      <c r="B1" s="555" t="s">
        <v>463</v>
      </c>
      <c r="C1" s="555"/>
      <c r="D1" s="555"/>
      <c r="E1" s="555"/>
      <c r="F1" s="555"/>
      <c r="G1" s="555"/>
      <c r="H1" s="555"/>
      <c r="I1" s="555"/>
      <c r="J1" s="555"/>
      <c r="K1" s="555"/>
      <c r="L1" s="555"/>
      <c r="M1" s="555"/>
      <c r="N1" s="555"/>
      <c r="O1" s="555"/>
      <c r="P1" s="10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row>
    <row r="2" spans="1:98" ht="12.75" customHeight="1" hidden="1" outlineLevel="1">
      <c r="A2" s="554"/>
      <c r="B2" s="103" t="s">
        <v>0</v>
      </c>
      <c r="C2" s="104"/>
      <c r="D2" s="104"/>
      <c r="E2" s="105"/>
      <c r="F2" s="106"/>
      <c r="G2" s="106"/>
      <c r="H2" s="106"/>
      <c r="I2" s="106"/>
      <c r="J2" s="107"/>
      <c r="K2" s="108"/>
      <c r="L2" s="106"/>
      <c r="M2" s="105"/>
      <c r="N2" s="105"/>
      <c r="O2" s="109"/>
      <c r="P2" s="10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row>
    <row r="3" spans="1:98" ht="12.75" customHeight="1" hidden="1" outlineLevel="1">
      <c r="A3" s="554"/>
      <c r="B3" s="110" t="s">
        <v>1</v>
      </c>
      <c r="C3" s="111"/>
      <c r="D3" s="111"/>
      <c r="E3" s="112"/>
      <c r="F3" s="113"/>
      <c r="G3" s="113"/>
      <c r="H3" s="113"/>
      <c r="I3" s="113"/>
      <c r="J3" s="114"/>
      <c r="K3" s="113"/>
      <c r="L3" s="113"/>
      <c r="M3" s="112"/>
      <c r="N3" s="112"/>
      <c r="O3" s="114"/>
      <c r="P3" s="100"/>
      <c r="Q3" s="101"/>
      <c r="R3" s="101"/>
      <c r="S3" s="101"/>
      <c r="T3" s="101"/>
      <c r="U3" s="101"/>
      <c r="V3" s="101"/>
      <c r="W3" s="101"/>
      <c r="X3" s="101"/>
      <c r="Y3" s="101"/>
      <c r="Z3" s="101"/>
      <c r="AA3" s="101"/>
      <c r="AB3" s="101"/>
      <c r="AC3" s="101"/>
      <c r="AD3" s="115"/>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row>
    <row r="4" spans="1:98" ht="12.75" customHeight="1" hidden="1" outlineLevel="1">
      <c r="A4" s="554"/>
      <c r="B4" s="110" t="s">
        <v>2</v>
      </c>
      <c r="C4" s="112"/>
      <c r="D4" s="112"/>
      <c r="E4" s="112"/>
      <c r="F4" s="113"/>
      <c r="G4" s="113"/>
      <c r="H4" s="113"/>
      <c r="I4" s="113"/>
      <c r="J4" s="114"/>
      <c r="K4" s="113"/>
      <c r="L4" s="113"/>
      <c r="M4" s="112"/>
      <c r="N4" s="112"/>
      <c r="O4" s="114"/>
      <c r="P4" s="100"/>
      <c r="Q4" s="101"/>
      <c r="R4" s="101"/>
      <c r="S4" s="101"/>
      <c r="T4" s="101"/>
      <c r="U4" s="101"/>
      <c r="V4" s="101"/>
      <c r="W4" s="101"/>
      <c r="X4" s="101"/>
      <c r="Y4" s="101"/>
      <c r="Z4" s="101"/>
      <c r="AA4" s="101"/>
      <c r="AB4" s="101"/>
      <c r="AC4" s="101"/>
      <c r="AD4" s="115"/>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row>
    <row r="5" spans="1:98" ht="12.75" customHeight="1" hidden="1" outlineLevel="1">
      <c r="A5" s="554"/>
      <c r="B5" s="110" t="s">
        <v>3</v>
      </c>
      <c r="C5" s="112"/>
      <c r="D5" s="112"/>
      <c r="E5" s="112"/>
      <c r="F5" s="113"/>
      <c r="G5" s="113"/>
      <c r="H5" s="113"/>
      <c r="I5" s="113"/>
      <c r="J5" s="114"/>
      <c r="K5" s="113"/>
      <c r="L5" s="113"/>
      <c r="M5" s="112"/>
      <c r="N5" s="112"/>
      <c r="O5" s="114"/>
      <c r="P5" s="10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row>
    <row r="6" spans="1:98" ht="12.75" customHeight="1" hidden="1" outlineLevel="1">
      <c r="A6" s="554"/>
      <c r="B6" s="110" t="s">
        <v>4</v>
      </c>
      <c r="C6" s="112"/>
      <c r="D6" s="112"/>
      <c r="E6" s="112"/>
      <c r="F6" s="116" t="s">
        <v>5</v>
      </c>
      <c r="G6" s="113"/>
      <c r="H6" s="113"/>
      <c r="I6" s="113"/>
      <c r="J6" s="114"/>
      <c r="K6" s="113"/>
      <c r="L6" s="113"/>
      <c r="M6" s="116"/>
      <c r="N6" s="116"/>
      <c r="O6" s="117"/>
      <c r="P6" s="10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row>
    <row r="7" spans="1:98" ht="12.75" customHeight="1" hidden="1" outlineLevel="1">
      <c r="A7" s="554"/>
      <c r="B7" s="110" t="s">
        <v>6</v>
      </c>
      <c r="C7" s="118"/>
      <c r="D7" s="118"/>
      <c r="E7" s="118"/>
      <c r="F7" s="119" t="s">
        <v>7</v>
      </c>
      <c r="G7" s="120"/>
      <c r="H7" s="120"/>
      <c r="I7" s="120"/>
      <c r="J7" s="121"/>
      <c r="K7" s="120"/>
      <c r="L7" s="120"/>
      <c r="M7" s="119"/>
      <c r="N7" s="119"/>
      <c r="O7" s="122"/>
      <c r="P7" s="100"/>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row>
    <row r="8" spans="1:16" s="124" customFormat="1" ht="12.75" customHeight="1" hidden="1" outlineLevel="1">
      <c r="A8" s="554"/>
      <c r="B8" s="556" t="s">
        <v>8</v>
      </c>
      <c r="C8" s="556"/>
      <c r="D8" s="556"/>
      <c r="E8" s="556"/>
      <c r="F8" s="556"/>
      <c r="G8" s="556"/>
      <c r="H8" s="556"/>
      <c r="I8" s="556"/>
      <c r="J8" s="556"/>
      <c r="K8" s="556"/>
      <c r="L8" s="556"/>
      <c r="M8" s="556"/>
      <c r="N8" s="556"/>
      <c r="O8" s="556"/>
      <c r="P8" s="123"/>
    </row>
    <row r="9" spans="1:30" s="101" customFormat="1" ht="12.75" collapsed="1">
      <c r="A9" s="125"/>
      <c r="B9" s="126"/>
      <c r="C9" s="557" t="s">
        <v>473</v>
      </c>
      <c r="D9" s="557"/>
      <c r="E9" s="557"/>
      <c r="K9" s="127"/>
      <c r="L9" s="127"/>
      <c r="AD9" s="128"/>
    </row>
    <row r="10" spans="1:34" s="101" customFormat="1" ht="12.75">
      <c r="A10" s="129"/>
      <c r="B10" s="126"/>
      <c r="C10" s="130"/>
      <c r="D10" s="130"/>
      <c r="E10" s="131"/>
      <c r="K10" s="127"/>
      <c r="L10" s="127"/>
      <c r="P10" s="132"/>
      <c r="Q10" s="132"/>
      <c r="R10" s="132"/>
      <c r="S10" s="132"/>
      <c r="T10" s="132"/>
      <c r="U10" s="132"/>
      <c r="V10" s="132"/>
      <c r="W10" s="132"/>
      <c r="X10" s="132"/>
      <c r="Y10" s="132"/>
      <c r="Z10" s="132"/>
      <c r="AA10" s="132"/>
      <c r="AB10" s="132"/>
      <c r="AC10" s="132"/>
      <c r="AD10" s="133"/>
      <c r="AE10" s="132"/>
      <c r="AF10" s="132"/>
      <c r="AG10" s="132"/>
      <c r="AH10" s="132"/>
    </row>
    <row r="11" spans="1:34" s="141" customFormat="1" ht="18">
      <c r="A11" s="134" t="s">
        <v>458</v>
      </c>
      <c r="B11" s="135"/>
      <c r="C11" s="136"/>
      <c r="D11" s="136"/>
      <c r="E11" s="137"/>
      <c r="F11" s="137"/>
      <c r="G11" s="138"/>
      <c r="H11" s="138"/>
      <c r="I11" s="138"/>
      <c r="J11" s="138"/>
      <c r="K11" s="139"/>
      <c r="L11" s="139"/>
      <c r="M11" s="137"/>
      <c r="N11" s="137"/>
      <c r="O11" s="137"/>
      <c r="P11" s="140"/>
      <c r="Q11" s="132"/>
      <c r="R11" s="132"/>
      <c r="S11" s="132"/>
      <c r="T11" s="132"/>
      <c r="U11" s="132"/>
      <c r="V11" s="132"/>
      <c r="W11" s="132"/>
      <c r="X11" s="132"/>
      <c r="Y11" s="132"/>
      <c r="Z11" s="132"/>
      <c r="AA11" s="132"/>
      <c r="AB11" s="132"/>
      <c r="AC11" s="132"/>
      <c r="AD11" s="133"/>
      <c r="AE11" s="132"/>
      <c r="AF11" s="132"/>
      <c r="AG11" s="132"/>
      <c r="AH11" s="132"/>
    </row>
    <row r="12" spans="1:34" s="141" customFormat="1" ht="7.5" customHeight="1">
      <c r="A12" s="142"/>
      <c r="B12" s="143"/>
      <c r="C12" s="144"/>
      <c r="D12" s="144"/>
      <c r="E12" s="145"/>
      <c r="F12" s="145"/>
      <c r="G12" s="146"/>
      <c r="H12" s="146"/>
      <c r="I12" s="146"/>
      <c r="J12" s="146"/>
      <c r="K12" s="147"/>
      <c r="L12" s="147"/>
      <c r="M12" s="145"/>
      <c r="N12" s="145"/>
      <c r="O12" s="145"/>
      <c r="P12" s="140"/>
      <c r="Q12" s="132"/>
      <c r="R12" s="132"/>
      <c r="S12" s="132"/>
      <c r="T12" s="132"/>
      <c r="U12" s="132"/>
      <c r="V12" s="132"/>
      <c r="W12" s="132"/>
      <c r="X12" s="132"/>
      <c r="Y12" s="132"/>
      <c r="Z12" s="132"/>
      <c r="AA12" s="132"/>
      <c r="AB12" s="132"/>
      <c r="AC12" s="132"/>
      <c r="AD12" s="133"/>
      <c r="AE12" s="132"/>
      <c r="AF12" s="132"/>
      <c r="AG12" s="132"/>
      <c r="AH12" s="132"/>
    </row>
    <row r="13" spans="1:98" ht="12.75">
      <c r="A13" s="152"/>
      <c r="B13" s="441" t="s">
        <v>459</v>
      </c>
      <c r="C13" s="561" t="s">
        <v>83</v>
      </c>
      <c r="D13" s="561"/>
      <c r="E13" s="561"/>
      <c r="F13" s="562" t="s">
        <v>465</v>
      </c>
      <c r="G13" s="563"/>
      <c r="H13" s="563"/>
      <c r="I13" s="563"/>
      <c r="J13" s="563"/>
      <c r="K13" s="563"/>
      <c r="L13" s="563"/>
      <c r="M13" s="563"/>
      <c r="N13" s="563"/>
      <c r="O13" s="564"/>
      <c r="P13" s="140"/>
      <c r="Q13" s="132"/>
      <c r="R13" s="132"/>
      <c r="S13" s="132"/>
      <c r="T13" s="132"/>
      <c r="U13" s="132"/>
      <c r="V13" s="132"/>
      <c r="W13" s="132"/>
      <c r="X13" s="132"/>
      <c r="Y13" s="132"/>
      <c r="Z13" s="132"/>
      <c r="AA13" s="132"/>
      <c r="AB13" s="132"/>
      <c r="AC13" s="132"/>
      <c r="AD13" s="133"/>
      <c r="AE13" s="132"/>
      <c r="AF13" s="132"/>
      <c r="AG13" s="132"/>
      <c r="AH13" s="132"/>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row>
    <row r="14" spans="1:98" ht="15">
      <c r="A14" s="152"/>
      <c r="B14" s="493"/>
      <c r="C14" s="153"/>
      <c r="D14" s="153"/>
      <c r="E14" s="154"/>
      <c r="F14" s="544"/>
      <c r="G14" s="545"/>
      <c r="H14" s="545"/>
      <c r="I14" s="545"/>
      <c r="J14" s="545"/>
      <c r="K14" s="545"/>
      <c r="L14" s="545"/>
      <c r="M14" s="545"/>
      <c r="N14" s="545"/>
      <c r="O14" s="546"/>
      <c r="P14" s="140"/>
      <c r="Q14" s="132"/>
      <c r="R14" s="132"/>
      <c r="S14" s="132"/>
      <c r="T14" s="132"/>
      <c r="U14" s="132"/>
      <c r="V14" s="132"/>
      <c r="W14" s="132"/>
      <c r="X14" s="132"/>
      <c r="Y14" s="132"/>
      <c r="Z14" s="132"/>
      <c r="AA14" s="132"/>
      <c r="AB14" s="132"/>
      <c r="AC14" s="132"/>
      <c r="AD14" s="133"/>
      <c r="AE14" s="132"/>
      <c r="AF14" s="132"/>
      <c r="AG14" s="132"/>
      <c r="AH14" s="132"/>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row>
    <row r="15" spans="1:98" ht="12.75">
      <c r="A15" s="152"/>
      <c r="B15" s="499" t="s">
        <v>460</v>
      </c>
      <c r="C15" s="568" t="s">
        <v>83</v>
      </c>
      <c r="D15" s="569"/>
      <c r="E15" s="569"/>
      <c r="F15" s="565" t="s">
        <v>464</v>
      </c>
      <c r="G15" s="566"/>
      <c r="H15" s="566"/>
      <c r="I15" s="566"/>
      <c r="J15" s="566"/>
      <c r="K15" s="566"/>
      <c r="L15" s="566"/>
      <c r="M15" s="566"/>
      <c r="N15" s="566"/>
      <c r="O15" s="567"/>
      <c r="P15" s="140"/>
      <c r="Q15" s="132"/>
      <c r="R15" s="132"/>
      <c r="S15" s="132"/>
      <c r="T15" s="132"/>
      <c r="U15" s="132"/>
      <c r="V15" s="132"/>
      <c r="W15" s="132"/>
      <c r="X15" s="132"/>
      <c r="Y15" s="132"/>
      <c r="Z15" s="132"/>
      <c r="AA15" s="132"/>
      <c r="AB15" s="132"/>
      <c r="AC15" s="132"/>
      <c r="AD15" s="133"/>
      <c r="AE15" s="132"/>
      <c r="AF15" s="132"/>
      <c r="AG15" s="132"/>
      <c r="AH15" s="132"/>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row>
    <row r="16" spans="1:34" s="101" customFormat="1" ht="12.75" collapsed="1">
      <c r="A16" s="157"/>
      <c r="B16" s="305"/>
      <c r="C16" s="159"/>
      <c r="D16" s="159"/>
      <c r="E16" s="160"/>
      <c r="F16" s="306"/>
      <c r="G16" s="306"/>
      <c r="H16" s="306"/>
      <c r="I16" s="306"/>
      <c r="J16" s="306"/>
      <c r="K16" s="306"/>
      <c r="L16" s="306"/>
      <c r="M16" s="306"/>
      <c r="N16" s="306"/>
      <c r="O16" s="306"/>
      <c r="P16" s="140"/>
      <c r="Q16" s="132"/>
      <c r="R16" s="132"/>
      <c r="S16" s="132"/>
      <c r="T16" s="132"/>
      <c r="U16" s="132"/>
      <c r="V16" s="132"/>
      <c r="W16" s="132"/>
      <c r="X16" s="132"/>
      <c r="Y16" s="132"/>
      <c r="Z16" s="132"/>
      <c r="AA16" s="132"/>
      <c r="AB16" s="132"/>
      <c r="AC16" s="132"/>
      <c r="AD16" s="133"/>
      <c r="AE16" s="132"/>
      <c r="AF16" s="132"/>
      <c r="AG16" s="132"/>
      <c r="AH16" s="132"/>
    </row>
    <row r="17" spans="1:34" s="101" customFormat="1" ht="12.75">
      <c r="A17" s="129"/>
      <c r="B17" s="126"/>
      <c r="C17" s="130"/>
      <c r="D17" s="130"/>
      <c r="E17" s="131"/>
      <c r="K17" s="127"/>
      <c r="L17" s="127"/>
      <c r="P17" s="132"/>
      <c r="Q17" s="132"/>
      <c r="R17" s="132"/>
      <c r="S17" s="132"/>
      <c r="T17" s="132"/>
      <c r="U17" s="132"/>
      <c r="V17" s="132"/>
      <c r="W17" s="132"/>
      <c r="X17" s="132"/>
      <c r="Y17" s="132"/>
      <c r="Z17" s="132"/>
      <c r="AA17" s="132"/>
      <c r="AB17" s="132"/>
      <c r="AC17" s="132"/>
      <c r="AD17" s="133"/>
      <c r="AE17" s="132"/>
      <c r="AF17" s="132"/>
      <c r="AG17" s="132"/>
      <c r="AH17" s="132"/>
    </row>
    <row r="18" spans="1:34" s="141" customFormat="1" ht="18">
      <c r="A18" s="134" t="s">
        <v>9</v>
      </c>
      <c r="B18" s="135"/>
      <c r="C18" s="136"/>
      <c r="D18" s="136"/>
      <c r="E18" s="137"/>
      <c r="F18" s="137"/>
      <c r="G18" s="138"/>
      <c r="H18" s="138"/>
      <c r="I18" s="138"/>
      <c r="J18" s="138"/>
      <c r="K18" s="139"/>
      <c r="L18" s="139"/>
      <c r="M18" s="137"/>
      <c r="N18" s="137"/>
      <c r="O18" s="137"/>
      <c r="P18" s="140"/>
      <c r="Q18" s="132"/>
      <c r="R18" s="132"/>
      <c r="S18" s="132"/>
      <c r="T18" s="132"/>
      <c r="U18" s="132"/>
      <c r="V18" s="132"/>
      <c r="W18" s="132"/>
      <c r="X18" s="132"/>
      <c r="Y18" s="132"/>
      <c r="Z18" s="132"/>
      <c r="AA18" s="132"/>
      <c r="AB18" s="132"/>
      <c r="AC18" s="132"/>
      <c r="AD18" s="133"/>
      <c r="AE18" s="132"/>
      <c r="AF18" s="132"/>
      <c r="AG18" s="132"/>
      <c r="AH18" s="132"/>
    </row>
    <row r="19" spans="1:34" s="141" customFormat="1" ht="7.5" customHeight="1">
      <c r="A19" s="142"/>
      <c r="B19" s="143"/>
      <c r="C19" s="144"/>
      <c r="D19" s="144"/>
      <c r="E19" s="145"/>
      <c r="F19" s="145"/>
      <c r="G19" s="146"/>
      <c r="H19" s="146"/>
      <c r="I19" s="146"/>
      <c r="J19" s="146"/>
      <c r="K19" s="147"/>
      <c r="L19" s="147"/>
      <c r="M19" s="145"/>
      <c r="N19" s="145"/>
      <c r="O19" s="145"/>
      <c r="P19" s="140"/>
      <c r="Q19" s="132"/>
      <c r="R19" s="132"/>
      <c r="S19" s="132"/>
      <c r="T19" s="132"/>
      <c r="U19" s="132"/>
      <c r="V19" s="132"/>
      <c r="W19" s="132"/>
      <c r="X19" s="132"/>
      <c r="Y19" s="132"/>
      <c r="Z19" s="132"/>
      <c r="AA19" s="132"/>
      <c r="AB19" s="132"/>
      <c r="AC19" s="132"/>
      <c r="AD19" s="133"/>
      <c r="AE19" s="132"/>
      <c r="AF19" s="132"/>
      <c r="AG19" s="132"/>
      <c r="AH19" s="132"/>
    </row>
    <row r="20" spans="1:98" ht="15">
      <c r="A20" s="148"/>
      <c r="B20" s="441" t="s">
        <v>403</v>
      </c>
      <c r="C20" s="558" t="s">
        <v>11</v>
      </c>
      <c r="D20" s="558"/>
      <c r="E20" s="558"/>
      <c r="F20" s="559" t="s">
        <v>405</v>
      </c>
      <c r="G20" s="559"/>
      <c r="H20" s="559"/>
      <c r="I20" s="559"/>
      <c r="J20" s="559"/>
      <c r="K20" s="559"/>
      <c r="L20" s="559"/>
      <c r="M20" s="559"/>
      <c r="N20" s="559"/>
      <c r="O20" s="560"/>
      <c r="P20" s="140"/>
      <c r="Q20" s="132"/>
      <c r="R20" s="132"/>
      <c r="S20" s="132"/>
      <c r="T20" s="132"/>
      <c r="U20" s="132"/>
      <c r="V20" s="132"/>
      <c r="W20" s="132"/>
      <c r="X20" s="132"/>
      <c r="Y20" s="132"/>
      <c r="Z20" s="132"/>
      <c r="AA20" s="132"/>
      <c r="AB20" s="132"/>
      <c r="AC20" s="132"/>
      <c r="AD20" s="133"/>
      <c r="AE20" s="132"/>
      <c r="AF20" s="132"/>
      <c r="AG20" s="132"/>
      <c r="AH20" s="132"/>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row>
    <row r="21" spans="1:98" ht="15">
      <c r="A21" s="152"/>
      <c r="B21" s="493"/>
      <c r="C21" s="153"/>
      <c r="D21" s="153"/>
      <c r="E21" s="154"/>
      <c r="F21" s="544"/>
      <c r="G21" s="545"/>
      <c r="H21" s="545"/>
      <c r="I21" s="545"/>
      <c r="J21" s="545"/>
      <c r="K21" s="545"/>
      <c r="L21" s="545"/>
      <c r="M21" s="545"/>
      <c r="N21" s="545"/>
      <c r="O21" s="546"/>
      <c r="P21" s="140"/>
      <c r="Q21" s="132"/>
      <c r="R21" s="132"/>
      <c r="S21" s="132"/>
      <c r="T21" s="132"/>
      <c r="U21" s="132"/>
      <c r="V21" s="132"/>
      <c r="W21" s="132"/>
      <c r="X21" s="132"/>
      <c r="Y21" s="132"/>
      <c r="Z21" s="132"/>
      <c r="AA21" s="132"/>
      <c r="AB21" s="132"/>
      <c r="AC21" s="132"/>
      <c r="AD21" s="133"/>
      <c r="AE21" s="132"/>
      <c r="AF21" s="132"/>
      <c r="AG21" s="132"/>
      <c r="AH21" s="132"/>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row>
    <row r="22" spans="1:98" ht="15">
      <c r="A22" s="152"/>
      <c r="B22" s="443" t="s">
        <v>404</v>
      </c>
      <c r="C22" s="549">
        <v>1</v>
      </c>
      <c r="D22" s="549"/>
      <c r="E22" s="549"/>
      <c r="F22" s="550" t="s">
        <v>406</v>
      </c>
      <c r="G22" s="550"/>
      <c r="H22" s="550"/>
      <c r="I22" s="550"/>
      <c r="J22" s="550"/>
      <c r="K22" s="550"/>
      <c r="L22" s="550"/>
      <c r="M22" s="550"/>
      <c r="N22" s="550"/>
      <c r="O22" s="551"/>
      <c r="P22" s="140"/>
      <c r="Q22" s="132"/>
      <c r="R22" s="132"/>
      <c r="S22" s="132"/>
      <c r="T22" s="132"/>
      <c r="U22" s="132"/>
      <c r="V22" s="132"/>
      <c r="W22" s="132"/>
      <c r="X22" s="132"/>
      <c r="Y22" s="132"/>
      <c r="Z22" s="132"/>
      <c r="AA22" s="132"/>
      <c r="AB22" s="132"/>
      <c r="AC22" s="132"/>
      <c r="AD22" s="133"/>
      <c r="AE22" s="132"/>
      <c r="AF22" s="440"/>
      <c r="AG22" s="132"/>
      <c r="AH22" s="132"/>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row>
    <row r="23" spans="1:98" ht="13.5" customHeight="1" hidden="1">
      <c r="A23" s="152"/>
      <c r="B23" s="155" t="s">
        <v>14</v>
      </c>
      <c r="C23" s="552">
        <f>$C$69*$C$22</f>
        <v>20000</v>
      </c>
      <c r="D23" s="552"/>
      <c r="E23" s="552"/>
      <c r="F23" s="545"/>
      <c r="G23" s="545"/>
      <c r="H23" s="545"/>
      <c r="I23" s="545"/>
      <c r="J23" s="545"/>
      <c r="K23" s="150"/>
      <c r="L23" s="150"/>
      <c r="M23" s="150"/>
      <c r="N23" s="150"/>
      <c r="O23" s="151"/>
      <c r="P23" s="140"/>
      <c r="Q23" s="132"/>
      <c r="R23" s="132"/>
      <c r="S23" s="132"/>
      <c r="T23" s="132"/>
      <c r="U23" s="132"/>
      <c r="V23" s="132"/>
      <c r="W23" s="132"/>
      <c r="X23" s="132"/>
      <c r="Y23" s="132"/>
      <c r="Z23" s="132"/>
      <c r="AA23" s="132"/>
      <c r="AB23" s="132"/>
      <c r="AC23" s="132"/>
      <c r="AD23" s="133"/>
      <c r="AE23" s="132"/>
      <c r="AF23" s="132"/>
      <c r="AG23" s="132"/>
      <c r="AH23" s="132"/>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row>
    <row r="24" spans="1:98" ht="15" hidden="1" outlineLevel="1">
      <c r="A24" s="152"/>
      <c r="B24" s="155" t="s">
        <v>376</v>
      </c>
      <c r="C24" s="548">
        <v>30</v>
      </c>
      <c r="D24" s="548"/>
      <c r="E24" s="548"/>
      <c r="F24" s="545" t="s">
        <v>17</v>
      </c>
      <c r="G24" s="545"/>
      <c r="H24" s="545"/>
      <c r="I24" s="545"/>
      <c r="J24" s="545"/>
      <c r="K24" s="545"/>
      <c r="L24" s="545"/>
      <c r="M24" s="545"/>
      <c r="N24" s="545"/>
      <c r="O24" s="547"/>
      <c r="P24" s="140"/>
      <c r="Q24" s="132"/>
      <c r="R24" s="132"/>
      <c r="S24" s="132"/>
      <c r="T24" s="132"/>
      <c r="U24" s="132"/>
      <c r="V24" s="132"/>
      <c r="W24" s="132"/>
      <c r="X24" s="132"/>
      <c r="Y24" s="132"/>
      <c r="Z24" s="132"/>
      <c r="AA24" s="132"/>
      <c r="AB24" s="132"/>
      <c r="AC24" s="132"/>
      <c r="AD24" s="133"/>
      <c r="AE24" s="132"/>
      <c r="AF24" s="132"/>
      <c r="AG24" s="132"/>
      <c r="AH24" s="132"/>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row>
    <row r="25" spans="1:98" ht="15" hidden="1" outlineLevel="1">
      <c r="A25" s="152"/>
      <c r="B25" s="155" t="s">
        <v>377</v>
      </c>
      <c r="C25" s="548">
        <v>15</v>
      </c>
      <c r="D25" s="548"/>
      <c r="E25" s="548"/>
      <c r="F25" s="545" t="s">
        <v>18</v>
      </c>
      <c r="G25" s="545"/>
      <c r="H25" s="545"/>
      <c r="I25" s="545"/>
      <c r="J25" s="545"/>
      <c r="K25" s="545"/>
      <c r="L25" s="545"/>
      <c r="M25" s="545"/>
      <c r="N25" s="545"/>
      <c r="O25" s="547"/>
      <c r="P25" s="140"/>
      <c r="Q25" s="132"/>
      <c r="R25" s="132"/>
      <c r="S25" s="132"/>
      <c r="T25" s="132"/>
      <c r="U25" s="132"/>
      <c r="V25" s="132"/>
      <c r="W25" s="132"/>
      <c r="X25" s="132"/>
      <c r="Y25" s="132"/>
      <c r="Z25" s="132"/>
      <c r="AA25" s="132"/>
      <c r="AB25" s="132"/>
      <c r="AC25" s="132"/>
      <c r="AD25" s="133"/>
      <c r="AE25" s="132"/>
      <c r="AF25" s="132"/>
      <c r="AG25" s="132"/>
      <c r="AH25" s="132"/>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row>
    <row r="26" spans="1:98" ht="15" hidden="1" outlineLevel="1">
      <c r="A26" s="152"/>
      <c r="B26" s="155" t="s">
        <v>378</v>
      </c>
      <c r="C26" s="548">
        <v>40</v>
      </c>
      <c r="D26" s="548"/>
      <c r="E26" s="548"/>
      <c r="F26" s="545" t="s">
        <v>381</v>
      </c>
      <c r="G26" s="545"/>
      <c r="H26" s="545"/>
      <c r="I26" s="545"/>
      <c r="J26" s="545"/>
      <c r="K26" s="545"/>
      <c r="L26" s="545"/>
      <c r="M26" s="545"/>
      <c r="N26" s="545"/>
      <c r="O26" s="547"/>
      <c r="P26" s="140"/>
      <c r="Q26" s="132"/>
      <c r="R26" s="132"/>
      <c r="S26" s="132"/>
      <c r="T26" s="132"/>
      <c r="U26" s="132"/>
      <c r="V26" s="132"/>
      <c r="W26" s="132"/>
      <c r="X26" s="132"/>
      <c r="Y26" s="132"/>
      <c r="Z26" s="132"/>
      <c r="AA26" s="132"/>
      <c r="AB26" s="132"/>
      <c r="AC26" s="132"/>
      <c r="AD26" s="133"/>
      <c r="AE26" s="132"/>
      <c r="AF26" s="132"/>
      <c r="AG26" s="132"/>
      <c r="AH26" s="132"/>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row>
    <row r="27" spans="1:99" ht="15" hidden="1" outlineLevel="1">
      <c r="A27" s="152"/>
      <c r="B27" s="155" t="s">
        <v>379</v>
      </c>
      <c r="C27" s="548">
        <v>7</v>
      </c>
      <c r="D27" s="548"/>
      <c r="E27" s="548"/>
      <c r="F27" s="545" t="s">
        <v>361</v>
      </c>
      <c r="G27" s="545"/>
      <c r="H27" s="545"/>
      <c r="I27" s="545"/>
      <c r="J27" s="545"/>
      <c r="K27" s="545"/>
      <c r="L27" s="545"/>
      <c r="M27" s="545"/>
      <c r="N27" s="545"/>
      <c r="O27" s="547"/>
      <c r="P27" s="140"/>
      <c r="Q27" s="132"/>
      <c r="R27" s="132"/>
      <c r="S27" s="132"/>
      <c r="T27" s="132"/>
      <c r="U27" s="132"/>
      <c r="V27" s="132"/>
      <c r="W27" s="132"/>
      <c r="X27" s="132"/>
      <c r="Y27" s="132"/>
      <c r="Z27" s="132"/>
      <c r="AA27" s="132"/>
      <c r="AB27" s="132"/>
      <c r="AC27" s="132"/>
      <c r="AD27" s="133"/>
      <c r="AE27" s="132"/>
      <c r="AF27" s="132"/>
      <c r="AG27" s="132"/>
      <c r="AH27" s="132"/>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row>
    <row r="28" spans="1:98" ht="15" hidden="1" outlineLevel="1">
      <c r="A28" s="152"/>
      <c r="B28" s="155" t="s">
        <v>380</v>
      </c>
      <c r="C28" s="548">
        <v>25</v>
      </c>
      <c r="D28" s="548"/>
      <c r="E28" s="548"/>
      <c r="F28" s="545" t="s">
        <v>19</v>
      </c>
      <c r="G28" s="545"/>
      <c r="H28" s="545"/>
      <c r="I28" s="545"/>
      <c r="J28" s="545"/>
      <c r="K28" s="545"/>
      <c r="L28" s="545"/>
      <c r="M28" s="545"/>
      <c r="N28" s="545"/>
      <c r="O28" s="547"/>
      <c r="P28" s="140"/>
      <c r="Q28" s="132"/>
      <c r="R28" s="132"/>
      <c r="S28" s="132"/>
      <c r="T28" s="132"/>
      <c r="U28" s="132"/>
      <c r="V28" s="132"/>
      <c r="W28" s="132"/>
      <c r="X28" s="132"/>
      <c r="Y28" s="132"/>
      <c r="Z28" s="132"/>
      <c r="AA28" s="132"/>
      <c r="AB28" s="132"/>
      <c r="AC28" s="132"/>
      <c r="AD28" s="133"/>
      <c r="AE28" s="132"/>
      <c r="AF28" s="132"/>
      <c r="AG28" s="132"/>
      <c r="AH28" s="132"/>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row>
    <row r="29" spans="1:98" ht="15" hidden="1" outlineLevel="1">
      <c r="A29" s="152"/>
      <c r="B29" s="155" t="s">
        <v>401</v>
      </c>
      <c r="C29" s="570">
        <v>0.4</v>
      </c>
      <c r="D29" s="570"/>
      <c r="E29" s="570"/>
      <c r="F29" s="545" t="s">
        <v>402</v>
      </c>
      <c r="G29" s="545"/>
      <c r="H29" s="545"/>
      <c r="I29" s="545"/>
      <c r="J29" s="545"/>
      <c r="K29" s="150"/>
      <c r="L29" s="150"/>
      <c r="M29" s="150"/>
      <c r="N29" s="150"/>
      <c r="O29" s="151"/>
      <c r="P29" s="140"/>
      <c r="Q29" s="132"/>
      <c r="R29" s="132"/>
      <c r="S29" s="132"/>
      <c r="T29" s="132"/>
      <c r="U29" s="132"/>
      <c r="V29" s="132"/>
      <c r="W29" s="132"/>
      <c r="X29" s="132"/>
      <c r="Y29" s="132"/>
      <c r="Z29" s="132"/>
      <c r="AA29" s="132"/>
      <c r="AB29" s="132"/>
      <c r="AC29" s="132"/>
      <c r="AD29" s="133"/>
      <c r="AE29" s="132"/>
      <c r="AF29" s="132"/>
      <c r="AG29" s="132"/>
      <c r="AH29" s="132"/>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row>
    <row r="30" spans="1:98" ht="15" hidden="1" outlineLevel="1">
      <c r="A30" s="152"/>
      <c r="B30" s="155" t="s">
        <v>15</v>
      </c>
      <c r="C30" s="553" t="str">
        <f>VLOOKUP($C$20,$AQ$218:$AT$272,4,FALSE)</f>
        <v>EMERGING</v>
      </c>
      <c r="D30" s="553"/>
      <c r="E30" s="553"/>
      <c r="F30" s="545" t="s">
        <v>16</v>
      </c>
      <c r="G30" s="545"/>
      <c r="H30" s="545"/>
      <c r="I30" s="545"/>
      <c r="J30" s="545"/>
      <c r="K30" s="545"/>
      <c r="L30" s="545"/>
      <c r="M30" s="545"/>
      <c r="N30" s="545"/>
      <c r="O30" s="547"/>
      <c r="P30" s="140"/>
      <c r="Q30" s="132"/>
      <c r="R30" s="132"/>
      <c r="S30" s="132"/>
      <c r="T30" s="132"/>
      <c r="U30" s="132"/>
      <c r="V30" s="132"/>
      <c r="W30" s="132"/>
      <c r="X30" s="132"/>
      <c r="Y30" s="132"/>
      <c r="Z30" s="132"/>
      <c r="AA30" s="132"/>
      <c r="AB30" s="132"/>
      <c r="AC30" s="132"/>
      <c r="AD30" s="133"/>
      <c r="AE30" s="132"/>
      <c r="AF30" s="132"/>
      <c r="AG30" s="132"/>
      <c r="AH30" s="132"/>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row>
    <row r="31" spans="1:72" ht="12.75" customHeight="1" hidden="1" outlineLevel="1">
      <c r="A31" s="148"/>
      <c r="B31" s="156" t="s">
        <v>20</v>
      </c>
      <c r="C31" s="574">
        <f>VLOOKUP($C$20,$AQ$218:$AT$272,3)</f>
        <v>90</v>
      </c>
      <c r="D31" s="574"/>
      <c r="E31" s="574"/>
      <c r="F31" s="545" t="s">
        <v>21</v>
      </c>
      <c r="G31" s="545"/>
      <c r="H31" s="545"/>
      <c r="I31" s="545"/>
      <c r="J31" s="545"/>
      <c r="K31" s="545"/>
      <c r="L31" s="545"/>
      <c r="M31" s="545"/>
      <c r="N31" s="545"/>
      <c r="O31" s="547"/>
      <c r="P31" s="140"/>
      <c r="Q31" s="132"/>
      <c r="R31" s="132"/>
      <c r="S31" s="132"/>
      <c r="T31" s="132"/>
      <c r="U31" s="132"/>
      <c r="V31" s="132"/>
      <c r="W31" s="132"/>
      <c r="X31" s="132"/>
      <c r="Y31" s="132"/>
      <c r="Z31" s="132"/>
      <c r="AA31" s="132"/>
      <c r="AB31" s="132"/>
      <c r="AC31" s="132"/>
      <c r="AD31" s="133"/>
      <c r="AE31" s="132"/>
      <c r="AF31" s="132"/>
      <c r="AG31" s="132"/>
      <c r="AH31" s="132"/>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row>
    <row r="32" spans="1:34" s="101" customFormat="1" ht="12.75" collapsed="1">
      <c r="A32" s="157"/>
      <c r="B32" s="158" t="s">
        <v>22</v>
      </c>
      <c r="C32" s="159"/>
      <c r="D32" s="159"/>
      <c r="E32" s="160"/>
      <c r="F32" s="161"/>
      <c r="G32" s="161"/>
      <c r="H32" s="161"/>
      <c r="I32" s="161"/>
      <c r="J32" s="161"/>
      <c r="K32" s="161"/>
      <c r="L32" s="161"/>
      <c r="M32" s="161"/>
      <c r="N32" s="161"/>
      <c r="O32" s="161"/>
      <c r="P32" s="140"/>
      <c r="Q32" s="132"/>
      <c r="R32" s="132"/>
      <c r="S32" s="132"/>
      <c r="T32" s="132"/>
      <c r="U32" s="132"/>
      <c r="V32" s="132"/>
      <c r="W32" s="132"/>
      <c r="X32" s="132"/>
      <c r="Y32" s="132"/>
      <c r="Z32" s="132"/>
      <c r="AA32" s="132"/>
      <c r="AB32" s="132"/>
      <c r="AC32" s="132"/>
      <c r="AD32" s="133"/>
      <c r="AE32" s="132"/>
      <c r="AF32" s="132"/>
      <c r="AG32" s="132"/>
      <c r="AH32" s="132"/>
    </row>
    <row r="33" spans="1:34" s="101" customFormat="1" ht="12.75">
      <c r="A33" s="129"/>
      <c r="B33" s="126"/>
      <c r="C33" s="130"/>
      <c r="D33" s="130"/>
      <c r="E33" s="131"/>
      <c r="K33" s="127"/>
      <c r="L33" s="127"/>
      <c r="P33" s="132"/>
      <c r="Q33" s="132"/>
      <c r="R33" s="132"/>
      <c r="S33" s="132"/>
      <c r="T33" s="132"/>
      <c r="U33" s="132"/>
      <c r="V33" s="132"/>
      <c r="W33" s="132"/>
      <c r="X33" s="132"/>
      <c r="Y33" s="132"/>
      <c r="Z33" s="132"/>
      <c r="AA33" s="132"/>
      <c r="AB33" s="132"/>
      <c r="AC33" s="132"/>
      <c r="AD33" s="133"/>
      <c r="AE33" s="132"/>
      <c r="AF33" s="132"/>
      <c r="AG33" s="132"/>
      <c r="AH33" s="132"/>
    </row>
    <row r="34" spans="1:30" s="101" customFormat="1" ht="12.75">
      <c r="A34" s="129"/>
      <c r="B34" s="126"/>
      <c r="C34" s="130"/>
      <c r="D34" s="130"/>
      <c r="E34" s="131"/>
      <c r="K34" s="127"/>
      <c r="L34" s="127"/>
      <c r="AD34" s="128"/>
    </row>
    <row r="35" spans="1:98" s="167" customFormat="1" ht="18">
      <c r="A35" s="134" t="s">
        <v>461</v>
      </c>
      <c r="B35" s="135"/>
      <c r="C35" s="136"/>
      <c r="D35" s="136"/>
      <c r="E35" s="137"/>
      <c r="F35" s="137"/>
      <c r="G35" s="136"/>
      <c r="H35" s="136"/>
      <c r="I35" s="136"/>
      <c r="J35" s="136"/>
      <c r="K35" s="139"/>
      <c r="L35" s="139"/>
      <c r="M35" s="137"/>
      <c r="N35" s="137"/>
      <c r="O35" s="162"/>
      <c r="P35" s="163"/>
      <c r="Q35" s="164"/>
      <c r="R35" s="162"/>
      <c r="S35" s="137"/>
      <c r="T35" s="162"/>
      <c r="U35" s="137"/>
      <c r="V35" s="137"/>
      <c r="W35" s="137"/>
      <c r="X35" s="137"/>
      <c r="Y35" s="137"/>
      <c r="Z35" s="137"/>
      <c r="AA35" s="137"/>
      <c r="AB35" s="137"/>
      <c r="AC35" s="165"/>
      <c r="AD35" s="141"/>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row>
    <row r="36" spans="1:98" s="167" customFormat="1" ht="7.5" customHeight="1" thickBot="1">
      <c r="A36" s="494"/>
      <c r="B36" s="143"/>
      <c r="C36" s="144"/>
      <c r="D36" s="144"/>
      <c r="E36" s="145"/>
      <c r="F36" s="145"/>
      <c r="G36" s="144"/>
      <c r="H36" s="144"/>
      <c r="I36" s="144"/>
      <c r="J36" s="144"/>
      <c r="K36" s="147"/>
      <c r="L36" s="147"/>
      <c r="M36" s="145"/>
      <c r="N36" s="145"/>
      <c r="O36" s="168"/>
      <c r="P36" s="163"/>
      <c r="Q36" s="169"/>
      <c r="R36" s="170"/>
      <c r="S36" s="171"/>
      <c r="T36" s="170"/>
      <c r="U36" s="171"/>
      <c r="V36" s="171"/>
      <c r="W36" s="171"/>
      <c r="X36" s="171"/>
      <c r="Y36" s="171"/>
      <c r="Z36" s="171"/>
      <c r="AA36" s="171"/>
      <c r="AB36" s="171"/>
      <c r="AC36" s="172"/>
      <c r="AD36" s="141"/>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row>
    <row r="37" spans="1:98" s="181" customFormat="1" ht="16.5" thickBot="1">
      <c r="A37" s="495" t="s">
        <v>407</v>
      </c>
      <c r="B37" s="537" t="s">
        <v>387</v>
      </c>
      <c r="C37" s="603" t="s">
        <v>23</v>
      </c>
      <c r="D37" s="604"/>
      <c r="E37" s="604"/>
      <c r="F37" s="604"/>
      <c r="G37" s="604"/>
      <c r="H37" s="604"/>
      <c r="I37" s="488"/>
      <c r="J37" s="489"/>
      <c r="K37" s="173"/>
      <c r="L37" s="174"/>
      <c r="M37" s="571"/>
      <c r="N37" s="571"/>
      <c r="O37" s="571"/>
      <c r="P37" s="175"/>
      <c r="Q37" s="589" t="s">
        <v>24</v>
      </c>
      <c r="R37" s="589"/>
      <c r="S37" s="589"/>
      <c r="T37" s="589"/>
      <c r="U37" s="589"/>
      <c r="V37" s="589"/>
      <c r="W37" s="596" t="s">
        <v>25</v>
      </c>
      <c r="X37" s="596"/>
      <c r="Y37" s="596"/>
      <c r="Z37" s="596"/>
      <c r="AA37" s="596" t="s">
        <v>26</v>
      </c>
      <c r="AB37" s="596"/>
      <c r="AC37" s="596"/>
      <c r="AD37" s="176"/>
      <c r="AE37" s="177"/>
      <c r="AF37" s="177"/>
      <c r="AG37" s="177"/>
      <c r="AH37" s="177"/>
      <c r="AI37" s="177"/>
      <c r="AJ37" s="177"/>
      <c r="AK37" s="178"/>
      <c r="AL37" s="177"/>
      <c r="AM37" s="177"/>
      <c r="AN37" s="177"/>
      <c r="AO37" s="177"/>
      <c r="AP37" s="177"/>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row>
    <row r="38" spans="1:98" s="181" customFormat="1" ht="16.5" hidden="1" thickBot="1">
      <c r="A38" s="484"/>
      <c r="B38" s="526"/>
      <c r="C38" s="532"/>
      <c r="D38" s="183"/>
      <c r="E38" s="184"/>
      <c r="F38" s="183"/>
      <c r="G38" s="184"/>
      <c r="H38" s="184"/>
      <c r="I38" s="184"/>
      <c r="J38" s="490"/>
      <c r="K38" s="184"/>
      <c r="L38" s="185"/>
      <c r="M38" s="183"/>
      <c r="N38" s="183"/>
      <c r="O38" s="186"/>
      <c r="P38" s="175"/>
      <c r="Q38" s="187"/>
      <c r="R38" s="188"/>
      <c r="S38" s="188"/>
      <c r="T38" s="188"/>
      <c r="U38" s="188"/>
      <c r="V38" s="189"/>
      <c r="W38" s="182"/>
      <c r="X38" s="183"/>
      <c r="Y38" s="183"/>
      <c r="Z38" s="186"/>
      <c r="AA38" s="182"/>
      <c r="AB38" s="184"/>
      <c r="AC38" s="185"/>
      <c r="AD38" s="176"/>
      <c r="AE38" s="190"/>
      <c r="AF38" s="190"/>
      <c r="AG38" s="190"/>
      <c r="AH38" s="190"/>
      <c r="AI38" s="190"/>
      <c r="AJ38" s="190"/>
      <c r="AK38" s="190"/>
      <c r="AL38" s="190"/>
      <c r="AM38" s="190"/>
      <c r="AN38" s="190"/>
      <c r="AO38" s="190"/>
      <c r="AP38" s="190"/>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row>
    <row r="39" spans="1:72" ht="12.75" customHeight="1" hidden="1">
      <c r="A39" s="485"/>
      <c r="B39" s="527" t="s">
        <v>27</v>
      </c>
      <c r="C39" s="597">
        <f>HLOOKUP($B$37,$AZ$182:$BJ$185,3,FALSE)</f>
        <v>2</v>
      </c>
      <c r="D39" s="553"/>
      <c r="E39" s="553"/>
      <c r="F39" s="191"/>
      <c r="G39" s="192"/>
      <c r="H39" s="191"/>
      <c r="I39" s="191"/>
      <c r="J39" s="491"/>
      <c r="K39" s="191"/>
      <c r="L39" s="191"/>
      <c r="M39" s="191"/>
      <c r="N39" s="191"/>
      <c r="O39" s="193"/>
      <c r="P39" s="175"/>
      <c r="Q39" s="187"/>
      <c r="R39" s="188"/>
      <c r="S39" s="188"/>
      <c r="T39" s="188"/>
      <c r="U39" s="188"/>
      <c r="V39" s="189"/>
      <c r="W39" s="182"/>
      <c r="X39" s="183"/>
      <c r="Y39" s="183"/>
      <c r="Z39" s="186"/>
      <c r="AA39" s="182"/>
      <c r="AB39" s="184"/>
      <c r="AC39" s="185"/>
      <c r="AD39" s="176"/>
      <c r="AE39" s="190"/>
      <c r="AF39" s="190"/>
      <c r="AG39" s="190"/>
      <c r="AH39" s="190"/>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01"/>
      <c r="BO39" s="101"/>
      <c r="BP39" s="101"/>
      <c r="BQ39" s="101"/>
      <c r="BR39" s="101"/>
      <c r="BS39" s="101"/>
      <c r="BT39" s="101"/>
    </row>
    <row r="40" spans="1:72" ht="12.75" customHeight="1" hidden="1">
      <c r="A40" s="485"/>
      <c r="B40" s="527" t="s">
        <v>28</v>
      </c>
      <c r="C40" s="597">
        <f>HLOOKUP($B$37,$AZ$182:$BJ$185,4,FALSE)</f>
        <v>0</v>
      </c>
      <c r="D40" s="600"/>
      <c r="E40" s="600"/>
      <c r="F40" s="191"/>
      <c r="G40" s="192"/>
      <c r="H40" s="191"/>
      <c r="I40" s="191"/>
      <c r="J40" s="491"/>
      <c r="K40" s="191"/>
      <c r="L40" s="191"/>
      <c r="M40" s="191"/>
      <c r="N40" s="191"/>
      <c r="O40" s="193"/>
      <c r="P40" s="175"/>
      <c r="Q40" s="187"/>
      <c r="R40" s="188"/>
      <c r="S40" s="188"/>
      <c r="T40" s="188"/>
      <c r="U40" s="188"/>
      <c r="V40" s="189"/>
      <c r="W40" s="182"/>
      <c r="X40" s="183"/>
      <c r="Y40" s="183"/>
      <c r="Z40" s="186"/>
      <c r="AA40" s="182"/>
      <c r="AB40" s="184"/>
      <c r="AC40" s="185"/>
      <c r="AD40" s="176"/>
      <c r="AE40" s="190"/>
      <c r="AF40" s="190"/>
      <c r="AG40" s="190"/>
      <c r="AH40" s="190"/>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01"/>
      <c r="BO40" s="101"/>
      <c r="BP40" s="101"/>
      <c r="BQ40" s="101"/>
      <c r="BR40" s="101"/>
      <c r="BS40" s="101"/>
      <c r="BT40" s="101"/>
    </row>
    <row r="41" spans="1:98" s="209" customFormat="1" ht="15.75">
      <c r="A41" s="486"/>
      <c r="B41" s="528" t="s">
        <v>29</v>
      </c>
      <c r="C41" s="533" t="s">
        <v>357</v>
      </c>
      <c r="D41" s="572" t="s">
        <v>358</v>
      </c>
      <c r="E41" s="573"/>
      <c r="F41" s="197" t="s">
        <v>33</v>
      </c>
      <c r="G41" s="198" t="s">
        <v>32</v>
      </c>
      <c r="H41" s="199" t="s">
        <v>30</v>
      </c>
      <c r="I41" s="199" t="s">
        <v>31</v>
      </c>
      <c r="J41" s="492" t="s">
        <v>359</v>
      </c>
      <c r="K41" s="199" t="s">
        <v>372</v>
      </c>
      <c r="L41" s="202" t="s">
        <v>34</v>
      </c>
      <c r="M41" s="201" t="s">
        <v>35</v>
      </c>
      <c r="N41" s="200" t="s">
        <v>36</v>
      </c>
      <c r="O41" s="202" t="s">
        <v>37</v>
      </c>
      <c r="P41" s="203"/>
      <c r="Q41" s="601" t="s">
        <v>374</v>
      </c>
      <c r="R41" s="602"/>
      <c r="S41" s="586" t="s">
        <v>38</v>
      </c>
      <c r="T41" s="602"/>
      <c r="U41" s="586" t="s">
        <v>39</v>
      </c>
      <c r="V41" s="587"/>
      <c r="W41" s="196" t="s">
        <v>40</v>
      </c>
      <c r="X41" s="200" t="s">
        <v>41</v>
      </c>
      <c r="Y41" s="200" t="s">
        <v>42</v>
      </c>
      <c r="Z41" s="202" t="s">
        <v>43</v>
      </c>
      <c r="AA41" s="204" t="s">
        <v>44</v>
      </c>
      <c r="AB41" s="201" t="s">
        <v>45</v>
      </c>
      <c r="AC41" s="202" t="s">
        <v>46</v>
      </c>
      <c r="AD41" s="205"/>
      <c r="AE41" s="206"/>
      <c r="AF41" s="206"/>
      <c r="AG41" s="206"/>
      <c r="AH41" s="206"/>
      <c r="AI41" s="206"/>
      <c r="AJ41" s="206"/>
      <c r="AK41" s="206"/>
      <c r="AL41" s="206"/>
      <c r="AM41" s="206"/>
      <c r="AN41" s="206"/>
      <c r="AO41" s="206"/>
      <c r="AP41" s="206"/>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row>
    <row r="42" spans="1:98" s="209" customFormat="1" ht="15">
      <c r="A42" s="487" t="str">
        <f aca="true" t="shared" si="0" ref="A42:A57">IF(E42&gt;0,"ü",IF(ISBLANK(E42),(IF(VLOOKUP($B42,$AQ$186:$BJ$204,$AR$205,FALSE)=0,"",(VLOOKUP($B42,$AQ$186:$BJ$204,$AR$205,FALSE)))),""))</f>
        <v>ü</v>
      </c>
      <c r="B42" s="462" t="s">
        <v>47</v>
      </c>
      <c r="C42" s="475">
        <f>IF(D42&lt;&gt;"",D42/$C$29,"")</f>
        <v>37.5</v>
      </c>
      <c r="D42" s="210">
        <f aca="true" t="shared" si="1" ref="D42:D57">IF(E42="",(IF(A42="ü",($C$22/S42)/$C$39,"")),IF(E42=0,"",E42))</f>
        <v>15</v>
      </c>
      <c r="E42" s="538"/>
      <c r="F42" s="211">
        <f aca="true" t="shared" si="2" ref="F42:F57">IF(D42="","",D42*S42)</f>
        <v>0.5</v>
      </c>
      <c r="G42" s="212">
        <f aca="true" t="shared" si="3" ref="G42:G57">IF($D42="","",$I42*$AA42)</f>
        <v>862.4999999999999</v>
      </c>
      <c r="H42" s="213">
        <f aca="true" t="shared" si="4" ref="H42:H57">IF(D42="","",D42/Q42)</f>
        <v>1250</v>
      </c>
      <c r="I42" s="213">
        <f aca="true" t="shared" si="5" ref="I42:I57">IF($D42="","",($H42/($W42/$X42)))</f>
        <v>3750</v>
      </c>
      <c r="J42" s="541"/>
      <c r="K42" s="464">
        <f aca="true" t="shared" si="6" ref="K42:K57">IF(D42="","",F42*U42)</f>
        <v>10000</v>
      </c>
      <c r="L42" s="215">
        <f aca="true" t="shared" si="7" ref="L42:L57">IF(D42="","",K42/G42)</f>
        <v>11.594202898550726</v>
      </c>
      <c r="M42" s="216" t="s">
        <v>48</v>
      </c>
      <c r="N42" s="217">
        <f aca="true" t="shared" si="8" ref="N42:N57">IF($D42="","",($I42*VLOOKUP($B42,$AQ$186:$AS$204,3,FALSE)))</f>
        <v>187.5</v>
      </c>
      <c r="O42" s="215">
        <f aca="true" t="shared" si="9" ref="O42:O57">IF($D42="","",$I42*$Z42)</f>
        <v>0</v>
      </c>
      <c r="P42" s="218"/>
      <c r="Q42" s="219">
        <f aca="true" t="shared" si="10" ref="Q42:Q57">IF(R42=0,(VLOOKUP($B42,$AQ$186:$AY$204,$AR$206,FALSE)),R42)</f>
        <v>0.012</v>
      </c>
      <c r="R42" s="496"/>
      <c r="S42" s="221">
        <f aca="true" t="shared" si="11" ref="S42:S57">IF(T42=0,1/(VLOOKUP(VLOOKUP($B42,$AQ$186:$AY$204,2,FALSE),$AQ$210:$AR$214,2,FALSE)),T42)</f>
        <v>0.03333333333333333</v>
      </c>
      <c r="T42" s="496"/>
      <c r="U42" s="222">
        <f aca="true" t="shared" si="12" ref="U42:U57">IF(V42=0,$C$69,V42)</f>
        <v>20000</v>
      </c>
      <c r="V42" s="497"/>
      <c r="W42" s="224">
        <f>'Campaign Timelines'!B21</f>
        <v>8</v>
      </c>
      <c r="X42" s="225">
        <f>'Campaign Timelines'!B22</f>
        <v>24</v>
      </c>
      <c r="Y42" s="226">
        <f>'Campaign Timelines'!B20</f>
        <v>5.52</v>
      </c>
      <c r="Z42" s="498">
        <v>0</v>
      </c>
      <c r="AA42" s="228">
        <f aca="true" t="shared" si="13" ref="AA42:AA47">Y42/X42</f>
        <v>0.22999999999999998</v>
      </c>
      <c r="AB42" s="214">
        <f aca="true" t="shared" si="14" ref="AB42:AB57">IF(D42="","",G42/D42)</f>
        <v>57.49999999999999</v>
      </c>
      <c r="AC42" s="215">
        <f aca="true" t="shared" si="15" ref="AC42:AC48">IF(AB42="","",AB42/S42)</f>
        <v>1724.9999999999998</v>
      </c>
      <c r="AD42" s="229"/>
      <c r="AE42" s="230"/>
      <c r="AF42" s="231"/>
      <c r="AG42" s="231"/>
      <c r="AH42" s="231"/>
      <c r="AI42" s="231"/>
      <c r="AJ42" s="231"/>
      <c r="AK42" s="231"/>
      <c r="AL42" s="231"/>
      <c r="AM42" s="231"/>
      <c r="AN42" s="231"/>
      <c r="AO42" s="231"/>
      <c r="AP42" s="231"/>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row>
    <row r="43" spans="1:98" s="209" customFormat="1" ht="15">
      <c r="A43" s="487" t="str">
        <f t="shared" si="0"/>
        <v>ü</v>
      </c>
      <c r="B43" s="462" t="s">
        <v>49</v>
      </c>
      <c r="C43" s="475">
        <f aca="true" t="shared" si="16" ref="C43:C57">IF(D43&lt;&gt;"",D43/$C$29,"")</f>
        <v>37.5</v>
      </c>
      <c r="D43" s="210">
        <f t="shared" si="1"/>
        <v>15</v>
      </c>
      <c r="E43" s="538"/>
      <c r="F43" s="211">
        <f t="shared" si="2"/>
        <v>0.5</v>
      </c>
      <c r="G43" s="212">
        <f t="shared" si="3"/>
        <v>690</v>
      </c>
      <c r="H43" s="213">
        <f t="shared" si="4"/>
        <v>1000</v>
      </c>
      <c r="I43" s="213">
        <f t="shared" si="5"/>
        <v>3000</v>
      </c>
      <c r="J43" s="541"/>
      <c r="K43" s="464">
        <f t="shared" si="6"/>
        <v>10000</v>
      </c>
      <c r="L43" s="215">
        <f t="shared" si="7"/>
        <v>14.492753623188406</v>
      </c>
      <c r="M43" s="216" t="s">
        <v>50</v>
      </c>
      <c r="N43" s="217">
        <f t="shared" si="8"/>
        <v>150</v>
      </c>
      <c r="O43" s="215">
        <f t="shared" si="9"/>
        <v>0</v>
      </c>
      <c r="P43" s="218"/>
      <c r="Q43" s="219">
        <f t="shared" si="10"/>
        <v>0.015</v>
      </c>
      <c r="R43" s="496"/>
      <c r="S43" s="221">
        <f t="shared" si="11"/>
        <v>0.03333333333333333</v>
      </c>
      <c r="T43" s="496"/>
      <c r="U43" s="222">
        <f t="shared" si="12"/>
        <v>20000</v>
      </c>
      <c r="V43" s="497"/>
      <c r="W43" s="224">
        <f>'Campaign Timelines'!B32</f>
        <v>5</v>
      </c>
      <c r="X43" s="225">
        <f>'Campaign Timelines'!B33</f>
        <v>15</v>
      </c>
      <c r="Y43" s="226">
        <f>'Campaign Timelines'!B31</f>
        <v>3.4499999999999997</v>
      </c>
      <c r="Z43" s="498">
        <v>0</v>
      </c>
      <c r="AA43" s="228">
        <f t="shared" si="13"/>
        <v>0.22999999999999998</v>
      </c>
      <c r="AB43" s="214">
        <f t="shared" si="14"/>
        <v>46</v>
      </c>
      <c r="AC43" s="215">
        <f t="shared" si="15"/>
        <v>1380</v>
      </c>
      <c r="AD43" s="229"/>
      <c r="AE43" s="230"/>
      <c r="AF43" s="231"/>
      <c r="AG43" s="231"/>
      <c r="AH43" s="231"/>
      <c r="AI43" s="231"/>
      <c r="AJ43" s="231"/>
      <c r="AK43" s="231"/>
      <c r="AL43" s="231"/>
      <c r="AM43" s="231"/>
      <c r="AN43" s="231"/>
      <c r="AO43" s="231"/>
      <c r="AP43" s="231"/>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row>
    <row r="44" spans="1:98" s="209" customFormat="1" ht="15">
      <c r="A44" s="487">
        <f t="shared" si="0"/>
      </c>
      <c r="B44" s="462" t="s">
        <v>51</v>
      </c>
      <c r="C44" s="475">
        <f t="shared" si="16"/>
      </c>
      <c r="D44" s="210">
        <f t="shared" si="1"/>
      </c>
      <c r="E44" s="538"/>
      <c r="F44" s="211">
        <f t="shared" si="2"/>
      </c>
      <c r="G44" s="212">
        <f t="shared" si="3"/>
      </c>
      <c r="H44" s="213">
        <f t="shared" si="4"/>
      </c>
      <c r="I44" s="213">
        <f t="shared" si="5"/>
      </c>
      <c r="J44" s="541"/>
      <c r="K44" s="464">
        <f t="shared" si="6"/>
      </c>
      <c r="L44" s="215">
        <f t="shared" si="7"/>
      </c>
      <c r="M44" s="216" t="s">
        <v>52</v>
      </c>
      <c r="N44" s="217">
        <f t="shared" si="8"/>
      </c>
      <c r="O44" s="215">
        <f t="shared" si="9"/>
      </c>
      <c r="P44" s="218"/>
      <c r="Q44" s="219">
        <f t="shared" si="10"/>
        <v>0.05</v>
      </c>
      <c r="R44" s="496"/>
      <c r="S44" s="221">
        <f t="shared" si="11"/>
        <v>0.06666666666666667</v>
      </c>
      <c r="T44" s="496"/>
      <c r="U44" s="222">
        <f t="shared" si="12"/>
        <v>20000</v>
      </c>
      <c r="V44" s="497"/>
      <c r="W44" s="224">
        <f>'Campaign Timelines'!B43</f>
        <v>5</v>
      </c>
      <c r="X44" s="225">
        <f>'Campaign Timelines'!B44</f>
        <v>1.8666666666666667</v>
      </c>
      <c r="Y44" s="226">
        <f>'Campaign Timelines'!B42</f>
        <v>4.25</v>
      </c>
      <c r="Z44" s="498">
        <v>0</v>
      </c>
      <c r="AA44" s="228">
        <f t="shared" si="13"/>
        <v>2.2767857142857144</v>
      </c>
      <c r="AB44" s="214">
        <f t="shared" si="14"/>
      </c>
      <c r="AC44" s="215">
        <f t="shared" si="15"/>
      </c>
      <c r="AD44" s="229"/>
      <c r="AE44" s="230"/>
      <c r="AF44" s="231"/>
      <c r="AG44" s="231"/>
      <c r="AH44" s="231"/>
      <c r="AI44" s="231"/>
      <c r="AJ44" s="231"/>
      <c r="AK44" s="231"/>
      <c r="AL44" s="231"/>
      <c r="AM44" s="231"/>
      <c r="AN44" s="231"/>
      <c r="AO44" s="231"/>
      <c r="AP44" s="231"/>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row>
    <row r="45" spans="1:98" s="209" customFormat="1" ht="15">
      <c r="A45" s="487">
        <f t="shared" si="0"/>
      </c>
      <c r="B45" s="462" t="s">
        <v>53</v>
      </c>
      <c r="C45" s="475">
        <f t="shared" si="16"/>
      </c>
      <c r="D45" s="210">
        <f t="shared" si="1"/>
      </c>
      <c r="E45" s="538"/>
      <c r="F45" s="211">
        <f t="shared" si="2"/>
      </c>
      <c r="G45" s="212">
        <f t="shared" si="3"/>
      </c>
      <c r="H45" s="213">
        <f t="shared" si="4"/>
      </c>
      <c r="I45" s="213">
        <f t="shared" si="5"/>
      </c>
      <c r="J45" s="541"/>
      <c r="K45" s="464">
        <f t="shared" si="6"/>
      </c>
      <c r="L45" s="215">
        <f t="shared" si="7"/>
      </c>
      <c r="M45" s="216" t="s">
        <v>54</v>
      </c>
      <c r="N45" s="217">
        <f t="shared" si="8"/>
      </c>
      <c r="O45" s="215">
        <f t="shared" si="9"/>
      </c>
      <c r="P45" s="218"/>
      <c r="Q45" s="219">
        <f t="shared" si="10"/>
        <v>0.008</v>
      </c>
      <c r="R45" s="496"/>
      <c r="S45" s="221">
        <f t="shared" si="11"/>
        <v>0.025</v>
      </c>
      <c r="T45" s="496"/>
      <c r="U45" s="222">
        <f t="shared" si="12"/>
        <v>20000</v>
      </c>
      <c r="V45" s="497"/>
      <c r="W45" s="224">
        <f>'Campaign Timelines'!B54</f>
        <v>5</v>
      </c>
      <c r="X45" s="225">
        <f>'Campaign Timelines'!B55</f>
        <v>15</v>
      </c>
      <c r="Y45" s="226">
        <f>'Campaign Timelines'!B53</f>
        <v>3.4499999999999997</v>
      </c>
      <c r="Z45" s="498">
        <v>0</v>
      </c>
      <c r="AA45" s="228">
        <f t="shared" si="13"/>
        <v>0.22999999999999998</v>
      </c>
      <c r="AB45" s="214">
        <f t="shared" si="14"/>
      </c>
      <c r="AC45" s="215">
        <f t="shared" si="15"/>
      </c>
      <c r="AD45" s="229"/>
      <c r="AE45" s="230"/>
      <c r="AF45" s="231"/>
      <c r="AG45" s="231"/>
      <c r="AH45" s="231"/>
      <c r="AI45" s="231"/>
      <c r="AJ45" s="231"/>
      <c r="AK45" s="231"/>
      <c r="AL45" s="231"/>
      <c r="AM45" s="231"/>
      <c r="AN45" s="231"/>
      <c r="AO45" s="231"/>
      <c r="AP45" s="231"/>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row>
    <row r="46" spans="1:98" s="209" customFormat="1" ht="15">
      <c r="A46" s="487">
        <f t="shared" si="0"/>
      </c>
      <c r="B46" s="462" t="str">
        <f>CONCATENATE("5.  Pre-Foreclosure","  ",C31," days")</f>
        <v>5.  Pre-Foreclosure  90 days</v>
      </c>
      <c r="C46" s="475">
        <f t="shared" si="16"/>
      </c>
      <c r="D46" s="210">
        <f t="shared" si="1"/>
      </c>
      <c r="E46" s="538"/>
      <c r="F46" s="211">
        <f t="shared" si="2"/>
      </c>
      <c r="G46" s="212">
        <f t="shared" si="3"/>
      </c>
      <c r="H46" s="213">
        <f t="shared" si="4"/>
      </c>
      <c r="I46" s="213">
        <f t="shared" si="5"/>
      </c>
      <c r="J46" s="541"/>
      <c r="K46" s="464">
        <f t="shared" si="6"/>
      </c>
      <c r="L46" s="215">
        <f t="shared" si="7"/>
      </c>
      <c r="M46" s="216" t="s">
        <v>52</v>
      </c>
      <c r="N46" s="217">
        <f t="shared" si="8"/>
      </c>
      <c r="O46" s="215">
        <f t="shared" si="9"/>
      </c>
      <c r="P46" s="218"/>
      <c r="Q46" s="219">
        <f t="shared" si="10"/>
        <v>0.008</v>
      </c>
      <c r="R46" s="496"/>
      <c r="S46" s="221">
        <f t="shared" si="11"/>
        <v>0.06666666666666667</v>
      </c>
      <c r="T46" s="496"/>
      <c r="U46" s="222">
        <f t="shared" si="12"/>
        <v>20000</v>
      </c>
      <c r="V46" s="497"/>
      <c r="W46" s="224">
        <v>8</v>
      </c>
      <c r="X46" s="225">
        <f>C31/30</f>
        <v>3</v>
      </c>
      <c r="Y46" s="226">
        <f>'Campaign Timelines'!B64</f>
        <v>5.52</v>
      </c>
      <c r="Z46" s="498">
        <v>0</v>
      </c>
      <c r="AA46" s="228">
        <f>Y46/X46</f>
        <v>1.8399999999999999</v>
      </c>
      <c r="AB46" s="214">
        <f t="shared" si="14"/>
      </c>
      <c r="AC46" s="215">
        <f t="shared" si="15"/>
      </c>
      <c r="AD46" s="229"/>
      <c r="AE46" s="230"/>
      <c r="AF46" s="231"/>
      <c r="AG46" s="231"/>
      <c r="AH46" s="231"/>
      <c r="AI46" s="231"/>
      <c r="AJ46" s="231"/>
      <c r="AK46" s="231"/>
      <c r="AL46" s="231"/>
      <c r="AM46" s="231"/>
      <c r="AN46" s="231"/>
      <c r="AO46" s="231"/>
      <c r="AP46" s="231"/>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row>
    <row r="47" spans="1:98" s="209" customFormat="1" ht="15">
      <c r="A47" s="487">
        <f t="shared" si="0"/>
      </c>
      <c r="B47" s="462" t="s">
        <v>55</v>
      </c>
      <c r="C47" s="475">
        <f t="shared" si="16"/>
      </c>
      <c r="D47" s="210">
        <f t="shared" si="1"/>
      </c>
      <c r="E47" s="538"/>
      <c r="F47" s="211">
        <f t="shared" si="2"/>
      </c>
      <c r="G47" s="212">
        <f t="shared" si="3"/>
      </c>
      <c r="H47" s="213">
        <f t="shared" si="4"/>
      </c>
      <c r="I47" s="213">
        <f t="shared" si="5"/>
      </c>
      <c r="J47" s="541"/>
      <c r="K47" s="464">
        <f t="shared" si="6"/>
      </c>
      <c r="L47" s="215">
        <f t="shared" si="7"/>
      </c>
      <c r="M47" s="216" t="s">
        <v>56</v>
      </c>
      <c r="N47" s="217">
        <f t="shared" si="8"/>
      </c>
      <c r="O47" s="215">
        <f t="shared" si="9"/>
      </c>
      <c r="P47" s="218"/>
      <c r="Q47" s="219">
        <f t="shared" si="10"/>
        <v>0.04</v>
      </c>
      <c r="R47" s="496"/>
      <c r="S47" s="221">
        <f t="shared" si="11"/>
        <v>0.06666666666666667</v>
      </c>
      <c r="T47" s="496"/>
      <c r="U47" s="222">
        <f t="shared" si="12"/>
        <v>20000</v>
      </c>
      <c r="V47" s="497"/>
      <c r="W47" s="224">
        <f>'Campaign Timelines'!B151</f>
        <v>1</v>
      </c>
      <c r="X47" s="225">
        <f>'Campaign Timelines'!B152</f>
        <v>1.0333333333333334</v>
      </c>
      <c r="Y47" s="226">
        <f>'Campaign Timelines'!B150</f>
        <v>1.69</v>
      </c>
      <c r="Z47" s="498">
        <v>0</v>
      </c>
      <c r="AA47" s="228">
        <f t="shared" si="13"/>
        <v>1.6354838709677417</v>
      </c>
      <c r="AB47" s="214">
        <f t="shared" si="14"/>
      </c>
      <c r="AC47" s="215">
        <f t="shared" si="15"/>
      </c>
      <c r="AD47" s="229"/>
      <c r="AE47" s="230"/>
      <c r="AF47" s="231"/>
      <c r="AG47" s="231"/>
      <c r="AH47" s="231"/>
      <c r="AI47" s="231"/>
      <c r="AJ47" s="231"/>
      <c r="AK47" s="231"/>
      <c r="AL47" s="231"/>
      <c r="AM47" s="231"/>
      <c r="AN47" s="231"/>
      <c r="AO47" s="231"/>
      <c r="AP47" s="231"/>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row>
    <row r="48" spans="1:98" s="209" customFormat="1" ht="15">
      <c r="A48" s="487">
        <f t="shared" si="0"/>
      </c>
      <c r="B48" s="462" t="s">
        <v>57</v>
      </c>
      <c r="C48" s="475">
        <f t="shared" si="16"/>
      </c>
      <c r="D48" s="210">
        <f t="shared" si="1"/>
      </c>
      <c r="E48" s="538"/>
      <c r="F48" s="211">
        <f t="shared" si="2"/>
      </c>
      <c r="G48" s="212">
        <f t="shared" si="3"/>
      </c>
      <c r="H48" s="213">
        <f t="shared" si="4"/>
      </c>
      <c r="I48" s="213">
        <f t="shared" si="5"/>
      </c>
      <c r="J48" s="541"/>
      <c r="K48" s="464">
        <f t="shared" si="6"/>
      </c>
      <c r="L48" s="215">
        <f t="shared" si="7"/>
      </c>
      <c r="M48" s="216" t="s">
        <v>56</v>
      </c>
      <c r="N48" s="217">
        <f t="shared" si="8"/>
      </c>
      <c r="O48" s="215">
        <f t="shared" si="9"/>
      </c>
      <c r="P48" s="218"/>
      <c r="Q48" s="219">
        <f t="shared" si="10"/>
        <v>0.04</v>
      </c>
      <c r="R48" s="496"/>
      <c r="S48" s="221">
        <f t="shared" si="11"/>
        <v>0.06666666666666667</v>
      </c>
      <c r="T48" s="496"/>
      <c r="U48" s="222">
        <f t="shared" si="12"/>
        <v>20000</v>
      </c>
      <c r="V48" s="497"/>
      <c r="W48" s="224">
        <f>('Campaign Timelines'!B161+'Campaign Timelines'!B171)/2</f>
        <v>8</v>
      </c>
      <c r="X48" s="225">
        <f>('Campaign Timelines'!B162+'Campaign Timelines'!B172)/2</f>
        <v>6.133333333333333</v>
      </c>
      <c r="Y48" s="226">
        <f>('Campaign Timelines'!B160+'Campaign Timelines'!B170)/2</f>
        <v>7.119999999999999</v>
      </c>
      <c r="Z48" s="498">
        <v>0</v>
      </c>
      <c r="AA48" s="228">
        <f aca="true" t="shared" si="17" ref="AA48:AA57">Y48/X48</f>
        <v>1.1608695652173913</v>
      </c>
      <c r="AB48" s="214">
        <f t="shared" si="14"/>
      </c>
      <c r="AC48" s="215">
        <f t="shared" si="15"/>
      </c>
      <c r="AD48" s="229"/>
      <c r="AE48" s="230"/>
      <c r="AF48" s="231"/>
      <c r="AG48" s="231"/>
      <c r="AH48" s="231"/>
      <c r="AI48" s="231"/>
      <c r="AJ48" s="231"/>
      <c r="AK48" s="231"/>
      <c r="AL48" s="231"/>
      <c r="AM48" s="231"/>
      <c r="AN48" s="231"/>
      <c r="AO48" s="231"/>
      <c r="AP48" s="231"/>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row>
    <row r="49" spans="1:98" s="209" customFormat="1" ht="15">
      <c r="A49" s="487">
        <f t="shared" si="0"/>
      </c>
      <c r="B49" s="462" t="s">
        <v>58</v>
      </c>
      <c r="C49" s="475">
        <f t="shared" si="16"/>
      </c>
      <c r="D49" s="210">
        <f t="shared" si="1"/>
      </c>
      <c r="E49" s="538"/>
      <c r="F49" s="211">
        <f t="shared" si="2"/>
      </c>
      <c r="G49" s="212">
        <f t="shared" si="3"/>
      </c>
      <c r="H49" s="213">
        <f t="shared" si="4"/>
      </c>
      <c r="I49" s="213">
        <f t="shared" si="5"/>
      </c>
      <c r="J49" s="541"/>
      <c r="K49" s="464">
        <f t="shared" si="6"/>
      </c>
      <c r="L49" s="215">
        <f t="shared" si="7"/>
      </c>
      <c r="M49" s="216" t="s">
        <v>469</v>
      </c>
      <c r="N49" s="217">
        <f t="shared" si="8"/>
      </c>
      <c r="O49" s="215">
        <f t="shared" si="9"/>
      </c>
      <c r="P49" s="218"/>
      <c r="Q49" s="219">
        <f t="shared" si="10"/>
        <v>0.015</v>
      </c>
      <c r="R49" s="496"/>
      <c r="S49" s="221">
        <f t="shared" si="11"/>
        <v>0.03333333333333333</v>
      </c>
      <c r="T49" s="496"/>
      <c r="U49" s="222">
        <f t="shared" si="12"/>
        <v>20000</v>
      </c>
      <c r="V49" s="497"/>
      <c r="W49" s="224">
        <f>'Campaign Timelines'!B181</f>
        <v>6</v>
      </c>
      <c r="X49" s="225">
        <f>'Campaign Timelines'!B182</f>
        <v>7.5</v>
      </c>
      <c r="Y49" s="226">
        <f>'Campaign Timelines'!B180</f>
        <v>4.14</v>
      </c>
      <c r="Z49" s="498">
        <v>0</v>
      </c>
      <c r="AA49" s="228">
        <f t="shared" si="17"/>
        <v>0.5519999999999999</v>
      </c>
      <c r="AB49" s="214">
        <f t="shared" si="14"/>
      </c>
      <c r="AC49" s="215">
        <f aca="true" t="shared" si="18" ref="AC49:AC57">IF(AB49="","",AB49/S49)</f>
      </c>
      <c r="AD49" s="229"/>
      <c r="AE49" s="232"/>
      <c r="AF49" s="233"/>
      <c r="AG49" s="233"/>
      <c r="AH49" s="233"/>
      <c r="AI49" s="233"/>
      <c r="AJ49" s="233"/>
      <c r="AK49" s="233"/>
      <c r="AL49" s="233"/>
      <c r="AM49" s="233"/>
      <c r="AN49" s="233"/>
      <c r="AO49" s="233"/>
      <c r="AP49" s="233"/>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row>
    <row r="50" spans="1:98" s="209" customFormat="1" ht="15">
      <c r="A50" s="487">
        <f t="shared" si="0"/>
      </c>
      <c r="B50" s="462" t="s">
        <v>59</v>
      </c>
      <c r="C50" s="475">
        <f t="shared" si="16"/>
      </c>
      <c r="D50" s="210">
        <f t="shared" si="1"/>
      </c>
      <c r="E50" s="538"/>
      <c r="F50" s="211">
        <f t="shared" si="2"/>
      </c>
      <c r="G50" s="212">
        <f t="shared" si="3"/>
      </c>
      <c r="H50" s="213">
        <f t="shared" si="4"/>
      </c>
      <c r="I50" s="213">
        <f t="shared" si="5"/>
      </c>
      <c r="J50" s="541"/>
      <c r="K50" s="464">
        <f t="shared" si="6"/>
      </c>
      <c r="L50" s="215">
        <f t="shared" si="7"/>
      </c>
      <c r="M50" s="216" t="s">
        <v>50</v>
      </c>
      <c r="N50" s="217">
        <f t="shared" si="8"/>
      </c>
      <c r="O50" s="215">
        <f t="shared" si="9"/>
      </c>
      <c r="P50" s="218"/>
      <c r="Q50" s="219">
        <f t="shared" si="10"/>
        <v>0.015</v>
      </c>
      <c r="R50" s="496"/>
      <c r="S50" s="221">
        <f t="shared" si="11"/>
        <v>0.03333333333333333</v>
      </c>
      <c r="T50" s="496"/>
      <c r="U50" s="222">
        <f t="shared" si="12"/>
        <v>20000</v>
      </c>
      <c r="V50" s="497"/>
      <c r="W50" s="224">
        <f>'Campaign Timelines'!B191</f>
        <v>5</v>
      </c>
      <c r="X50" s="225">
        <f>'Campaign Timelines'!B192</f>
        <v>15</v>
      </c>
      <c r="Y50" s="226">
        <f>'Campaign Timelines'!B190</f>
        <v>3.4499999999999997</v>
      </c>
      <c r="Z50" s="498">
        <v>0</v>
      </c>
      <c r="AA50" s="228">
        <f t="shared" si="17"/>
        <v>0.22999999999999998</v>
      </c>
      <c r="AB50" s="214">
        <f t="shared" si="14"/>
      </c>
      <c r="AC50" s="215">
        <f t="shared" si="18"/>
      </c>
      <c r="AD50" s="229"/>
      <c r="AE50" s="232"/>
      <c r="AF50" s="233"/>
      <c r="AG50" s="233"/>
      <c r="AH50" s="233"/>
      <c r="AI50" s="233"/>
      <c r="AJ50" s="233"/>
      <c r="AK50" s="233"/>
      <c r="AL50" s="233"/>
      <c r="AM50" s="233"/>
      <c r="AN50" s="233"/>
      <c r="AO50" s="233"/>
      <c r="AP50" s="233"/>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row>
    <row r="51" spans="1:98" s="209" customFormat="1" ht="15">
      <c r="A51" s="487">
        <f t="shared" si="0"/>
      </c>
      <c r="B51" s="462" t="s">
        <v>60</v>
      </c>
      <c r="C51" s="475">
        <f t="shared" si="16"/>
      </c>
      <c r="D51" s="210">
        <f t="shared" si="1"/>
      </c>
      <c r="E51" s="538"/>
      <c r="F51" s="211">
        <f t="shared" si="2"/>
      </c>
      <c r="G51" s="212">
        <f t="shared" si="3"/>
      </c>
      <c r="H51" s="213">
        <f t="shared" si="4"/>
      </c>
      <c r="I51" s="213">
        <f t="shared" si="5"/>
      </c>
      <c r="J51" s="541"/>
      <c r="K51" s="464">
        <f t="shared" si="6"/>
      </c>
      <c r="L51" s="215">
        <f t="shared" si="7"/>
      </c>
      <c r="M51" s="216" t="s">
        <v>470</v>
      </c>
      <c r="N51" s="217">
        <f t="shared" si="8"/>
      </c>
      <c r="O51" s="215">
        <f t="shared" si="9"/>
      </c>
      <c r="P51" s="218"/>
      <c r="Q51" s="219">
        <f t="shared" si="10"/>
        <v>0.015</v>
      </c>
      <c r="R51" s="496"/>
      <c r="S51" s="221">
        <f t="shared" si="11"/>
        <v>0.03333333333333333</v>
      </c>
      <c r="T51" s="496"/>
      <c r="U51" s="222">
        <f t="shared" si="12"/>
        <v>20000</v>
      </c>
      <c r="V51" s="497"/>
      <c r="W51" s="224">
        <f>'Campaign Timelines'!B201</f>
        <v>6</v>
      </c>
      <c r="X51" s="225">
        <f>'Campaign Timelines'!B202</f>
        <v>16</v>
      </c>
      <c r="Y51" s="226">
        <f>'Campaign Timelines'!B200</f>
        <v>4.14</v>
      </c>
      <c r="Z51" s="498">
        <v>0</v>
      </c>
      <c r="AA51" s="228">
        <f t="shared" si="17"/>
        <v>0.25875</v>
      </c>
      <c r="AB51" s="214">
        <f t="shared" si="14"/>
      </c>
      <c r="AC51" s="215">
        <f t="shared" si="18"/>
      </c>
      <c r="AD51" s="229"/>
      <c r="AE51" s="232"/>
      <c r="AF51" s="233"/>
      <c r="AG51" s="233"/>
      <c r="AH51" s="233"/>
      <c r="AI51" s="233"/>
      <c r="AJ51" s="233"/>
      <c r="AK51" s="233"/>
      <c r="AL51" s="233"/>
      <c r="AM51" s="233"/>
      <c r="AN51" s="233"/>
      <c r="AO51" s="233"/>
      <c r="AP51" s="233"/>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row>
    <row r="52" spans="1:98" s="209" customFormat="1" ht="15">
      <c r="A52" s="487">
        <f t="shared" si="0"/>
      </c>
      <c r="B52" s="462" t="s">
        <v>62</v>
      </c>
      <c r="C52" s="475">
        <f t="shared" si="16"/>
      </c>
      <c r="D52" s="210">
        <f t="shared" si="1"/>
      </c>
      <c r="E52" s="538"/>
      <c r="F52" s="211">
        <f t="shared" si="2"/>
      </c>
      <c r="G52" s="212">
        <f t="shared" si="3"/>
      </c>
      <c r="H52" s="213">
        <f t="shared" si="4"/>
      </c>
      <c r="I52" s="213">
        <f t="shared" si="5"/>
      </c>
      <c r="J52" s="541"/>
      <c r="K52" s="464">
        <f t="shared" si="6"/>
      </c>
      <c r="L52" s="215">
        <f t="shared" si="7"/>
      </c>
      <c r="M52" s="216" t="s">
        <v>373</v>
      </c>
      <c r="N52" s="217">
        <f t="shared" si="8"/>
      </c>
      <c r="O52" s="215">
        <f t="shared" si="9"/>
      </c>
      <c r="P52" s="218"/>
      <c r="Q52" s="219">
        <f t="shared" si="10"/>
        <v>0.06</v>
      </c>
      <c r="R52" s="496"/>
      <c r="S52" s="221">
        <f t="shared" si="11"/>
        <v>0.14285714285714285</v>
      </c>
      <c r="T52" s="496"/>
      <c r="U52" s="222">
        <f t="shared" si="12"/>
        <v>20000</v>
      </c>
      <c r="V52" s="497"/>
      <c r="W52" s="224">
        <f>'Campaign Timelines'!B211</f>
        <v>6</v>
      </c>
      <c r="X52" s="225">
        <f>'Campaign Timelines'!B212</f>
        <v>6</v>
      </c>
      <c r="Y52" s="226">
        <f>'Campaign Timelines'!B210</f>
        <v>5.74</v>
      </c>
      <c r="Z52" s="498">
        <v>0</v>
      </c>
      <c r="AA52" s="228">
        <f t="shared" si="17"/>
        <v>0.9566666666666667</v>
      </c>
      <c r="AB52" s="214">
        <f t="shared" si="14"/>
      </c>
      <c r="AC52" s="215">
        <f t="shared" si="18"/>
      </c>
      <c r="AD52" s="229"/>
      <c r="AE52" s="232"/>
      <c r="AF52" s="233"/>
      <c r="AG52" s="233"/>
      <c r="AH52" s="233"/>
      <c r="AI52" s="233"/>
      <c r="AJ52" s="233"/>
      <c r="AK52" s="233"/>
      <c r="AL52" s="233"/>
      <c r="AM52" s="233"/>
      <c r="AN52" s="233"/>
      <c r="AO52" s="233"/>
      <c r="AP52" s="233"/>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row>
    <row r="53" spans="1:98" s="209" customFormat="1" ht="15">
      <c r="A53" s="487">
        <f t="shared" si="0"/>
      </c>
      <c r="B53" s="462" t="s">
        <v>63</v>
      </c>
      <c r="C53" s="475">
        <f t="shared" si="16"/>
      </c>
      <c r="D53" s="210">
        <f t="shared" si="1"/>
      </c>
      <c r="E53" s="538"/>
      <c r="F53" s="211">
        <f t="shared" si="2"/>
      </c>
      <c r="G53" s="212">
        <f t="shared" si="3"/>
      </c>
      <c r="H53" s="213">
        <f t="shared" si="4"/>
      </c>
      <c r="I53" s="213">
        <f t="shared" si="5"/>
      </c>
      <c r="J53" s="541"/>
      <c r="K53" s="464">
        <f t="shared" si="6"/>
      </c>
      <c r="L53" s="215">
        <f t="shared" si="7"/>
      </c>
      <c r="M53" s="216" t="s">
        <v>56</v>
      </c>
      <c r="N53" s="217">
        <f t="shared" si="8"/>
      </c>
      <c r="O53" s="215">
        <f t="shared" si="9"/>
      </c>
      <c r="P53" s="218"/>
      <c r="Q53" s="219">
        <f t="shared" si="10"/>
        <v>0.04</v>
      </c>
      <c r="R53" s="496"/>
      <c r="S53" s="221">
        <f t="shared" si="11"/>
        <v>0.06666666666666667</v>
      </c>
      <c r="T53" s="496"/>
      <c r="U53" s="222">
        <f t="shared" si="12"/>
        <v>20000</v>
      </c>
      <c r="V53" s="497"/>
      <c r="W53" s="224">
        <f>'Campaign Timelines'!B221</f>
        <v>8</v>
      </c>
      <c r="X53" s="225">
        <f>'Campaign Timelines'!B222</f>
        <v>8</v>
      </c>
      <c r="Y53" s="226">
        <f>'Campaign Timelines'!B220</f>
        <v>11.92</v>
      </c>
      <c r="Z53" s="498">
        <v>0</v>
      </c>
      <c r="AA53" s="228">
        <f t="shared" si="17"/>
        <v>1.49</v>
      </c>
      <c r="AB53" s="214">
        <f t="shared" si="14"/>
      </c>
      <c r="AC53" s="215">
        <f t="shared" si="18"/>
      </c>
      <c r="AD53" s="229"/>
      <c r="AE53" s="232"/>
      <c r="AF53" s="233"/>
      <c r="AG53" s="233"/>
      <c r="AH53" s="233"/>
      <c r="AI53" s="233"/>
      <c r="AJ53" s="233"/>
      <c r="AK53" s="233"/>
      <c r="AL53" s="233"/>
      <c r="AM53" s="233"/>
      <c r="AN53" s="233"/>
      <c r="AO53" s="233"/>
      <c r="AP53" s="233"/>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row>
    <row r="54" spans="1:98" s="209" customFormat="1" ht="15">
      <c r="A54" s="487">
        <f t="shared" si="0"/>
      </c>
      <c r="B54" s="462" t="s">
        <v>64</v>
      </c>
      <c r="C54" s="475">
        <f t="shared" si="16"/>
      </c>
      <c r="D54" s="210">
        <f t="shared" si="1"/>
      </c>
      <c r="E54" s="538"/>
      <c r="F54" s="211">
        <f t="shared" si="2"/>
      </c>
      <c r="G54" s="212">
        <f t="shared" si="3"/>
      </c>
      <c r="H54" s="213">
        <f t="shared" si="4"/>
      </c>
      <c r="I54" s="213">
        <f t="shared" si="5"/>
      </c>
      <c r="J54" s="541"/>
      <c r="K54" s="464">
        <f t="shared" si="6"/>
      </c>
      <c r="L54" s="215">
        <f t="shared" si="7"/>
      </c>
      <c r="M54" s="216" t="s">
        <v>56</v>
      </c>
      <c r="N54" s="217">
        <f t="shared" si="8"/>
      </c>
      <c r="O54" s="215">
        <f t="shared" si="9"/>
      </c>
      <c r="P54" s="218"/>
      <c r="Q54" s="219">
        <f t="shared" si="10"/>
        <v>0.04</v>
      </c>
      <c r="R54" s="496"/>
      <c r="S54" s="221">
        <f t="shared" si="11"/>
        <v>0.06666666666666667</v>
      </c>
      <c r="T54" s="496"/>
      <c r="U54" s="222">
        <f t="shared" si="12"/>
        <v>20000</v>
      </c>
      <c r="V54" s="497"/>
      <c r="W54" s="224">
        <f>'Campaign Timelines'!B231</f>
        <v>8</v>
      </c>
      <c r="X54" s="225">
        <f>'Campaign Timelines'!B232</f>
        <v>8</v>
      </c>
      <c r="Y54" s="226">
        <f>'Campaign Timelines'!B230</f>
        <v>11.92</v>
      </c>
      <c r="Z54" s="498">
        <v>0</v>
      </c>
      <c r="AA54" s="228">
        <f>Y54/X54</f>
        <v>1.49</v>
      </c>
      <c r="AB54" s="214">
        <f t="shared" si="14"/>
      </c>
      <c r="AC54" s="215">
        <f>IF(AB54="","",AB54/S54)</f>
      </c>
      <c r="AD54" s="229"/>
      <c r="AE54" s="232"/>
      <c r="AF54" s="233"/>
      <c r="AG54" s="233"/>
      <c r="AH54" s="233"/>
      <c r="AI54" s="233"/>
      <c r="AJ54" s="233"/>
      <c r="AK54" s="233"/>
      <c r="AL54" s="233"/>
      <c r="AM54" s="233"/>
      <c r="AN54" s="233"/>
      <c r="AO54" s="233"/>
      <c r="AP54" s="233"/>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row>
    <row r="55" spans="1:98" s="209" customFormat="1" ht="15">
      <c r="A55" s="522">
        <f t="shared" si="0"/>
      </c>
      <c r="B55" s="529" t="s">
        <v>382</v>
      </c>
      <c r="C55" s="534">
        <f t="shared" si="16"/>
      </c>
      <c r="D55" s="500">
        <f t="shared" si="1"/>
      </c>
      <c r="E55" s="539"/>
      <c r="F55" s="523">
        <f t="shared" si="2"/>
      </c>
      <c r="G55" s="524">
        <f t="shared" si="3"/>
      </c>
      <c r="H55" s="501">
        <f t="shared" si="4"/>
      </c>
      <c r="I55" s="501">
        <f t="shared" si="5"/>
      </c>
      <c r="J55" s="542"/>
      <c r="K55" s="525">
        <f t="shared" si="6"/>
      </c>
      <c r="L55" s="504">
        <f t="shared" si="7"/>
      </c>
      <c r="M55" s="216" t="s">
        <v>65</v>
      </c>
      <c r="N55" s="217">
        <f t="shared" si="8"/>
      </c>
      <c r="O55" s="215">
        <f t="shared" si="9"/>
      </c>
      <c r="P55" s="218"/>
      <c r="Q55" s="219">
        <f t="shared" si="10"/>
        <v>0.04</v>
      </c>
      <c r="R55" s="496"/>
      <c r="S55" s="221">
        <f t="shared" si="11"/>
        <v>0.06666666666666667</v>
      </c>
      <c r="T55" s="496"/>
      <c r="U55" s="222">
        <f t="shared" si="12"/>
        <v>20000</v>
      </c>
      <c r="V55" s="497"/>
      <c r="W55" s="224">
        <f>'Campaign Timelines'!B241</f>
        <v>8</v>
      </c>
      <c r="X55" s="225">
        <f>'Campaign Timelines'!B242</f>
        <v>8</v>
      </c>
      <c r="Y55" s="226">
        <f>'Campaign Timelines'!B240</f>
        <v>11.92</v>
      </c>
      <c r="Z55" s="498">
        <v>0</v>
      </c>
      <c r="AA55" s="228">
        <f t="shared" si="17"/>
        <v>1.49</v>
      </c>
      <c r="AB55" s="214">
        <f t="shared" si="14"/>
      </c>
      <c r="AC55" s="215">
        <f t="shared" si="18"/>
      </c>
      <c r="AD55" s="229"/>
      <c r="AE55" s="232"/>
      <c r="AF55" s="233"/>
      <c r="AG55" s="233"/>
      <c r="AH55" s="233"/>
      <c r="AI55" s="233"/>
      <c r="AJ55" s="233"/>
      <c r="AK55" s="233"/>
      <c r="AL55" s="233"/>
      <c r="AM55" s="233"/>
      <c r="AN55" s="233"/>
      <c r="AO55" s="233"/>
      <c r="AP55" s="233"/>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row>
    <row r="56" spans="1:98" s="209" customFormat="1" ht="15.75" thickBot="1">
      <c r="A56" s="530">
        <f t="shared" si="0"/>
      </c>
      <c r="B56" s="531" t="s">
        <v>466</v>
      </c>
      <c r="C56" s="476">
        <f t="shared" si="16"/>
      </c>
      <c r="D56" s="477">
        <f t="shared" si="1"/>
      </c>
      <c r="E56" s="540"/>
      <c r="F56" s="478">
        <f t="shared" si="2"/>
      </c>
      <c r="G56" s="535">
        <f t="shared" si="3"/>
      </c>
      <c r="H56" s="480">
        <f t="shared" si="4"/>
      </c>
      <c r="I56" s="536">
        <f t="shared" si="5"/>
      </c>
      <c r="J56" s="543"/>
      <c r="K56" s="464">
        <f>IF(D56="","",F56*U56)</f>
      </c>
      <c r="L56" s="215">
        <f>IF(D56="","",K56/G56)</f>
      </c>
      <c r="M56" s="216" t="s">
        <v>469</v>
      </c>
      <c r="N56" s="217">
        <f t="shared" si="8"/>
      </c>
      <c r="O56" s="215">
        <f t="shared" si="9"/>
      </c>
      <c r="P56" s="218"/>
      <c r="Q56" s="219">
        <f t="shared" si="10"/>
        <v>0.03</v>
      </c>
      <c r="R56" s="496"/>
      <c r="S56" s="221">
        <f t="shared" si="11"/>
        <v>0.03333333333333333</v>
      </c>
      <c r="T56" s="496"/>
      <c r="U56" s="222">
        <f t="shared" si="12"/>
        <v>20000</v>
      </c>
      <c r="V56" s="497"/>
      <c r="W56" s="224">
        <f>'Campaign Timelines'!B251</f>
        <v>6</v>
      </c>
      <c r="X56" s="225">
        <f>'Campaign Timelines'!B252</f>
        <v>7.5</v>
      </c>
      <c r="Y56" s="226">
        <f>'Campaign Timelines'!B250</f>
        <v>8.94</v>
      </c>
      <c r="Z56" s="498">
        <v>0</v>
      </c>
      <c r="AA56" s="228">
        <f t="shared" si="17"/>
        <v>1.192</v>
      </c>
      <c r="AB56" s="214">
        <f>IF(D56="","",G56/D56)</f>
      </c>
      <c r="AC56" s="215">
        <f>IF(AB56="","",AB56/S56)</f>
      </c>
      <c r="AD56" s="229"/>
      <c r="AE56" s="232"/>
      <c r="AF56" s="233"/>
      <c r="AG56" s="233"/>
      <c r="AH56" s="233"/>
      <c r="AI56" s="233"/>
      <c r="AJ56" s="233"/>
      <c r="AK56" s="233"/>
      <c r="AL56" s="233"/>
      <c r="AM56" s="233"/>
      <c r="AN56" s="233"/>
      <c r="AO56" s="233"/>
      <c r="AP56" s="233"/>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J56" s="208"/>
      <c r="CK56" s="208"/>
      <c r="CL56" s="208"/>
      <c r="CM56" s="208"/>
      <c r="CN56" s="208"/>
      <c r="CO56" s="208"/>
      <c r="CP56" s="208"/>
      <c r="CQ56" s="208"/>
      <c r="CR56" s="208"/>
      <c r="CS56" s="208"/>
      <c r="CT56" s="208"/>
    </row>
    <row r="57" spans="1:98" s="209" customFormat="1" ht="12.75" customHeight="1" hidden="1" thickBot="1">
      <c r="A57" s="513">
        <f t="shared" si="0"/>
      </c>
      <c r="B57" s="514" t="s">
        <v>467</v>
      </c>
      <c r="C57" s="515">
        <f t="shared" si="16"/>
      </c>
      <c r="D57" s="516">
        <f t="shared" si="1"/>
      </c>
      <c r="E57" s="517"/>
      <c r="F57" s="518">
        <f t="shared" si="2"/>
      </c>
      <c r="G57" s="519">
        <f t="shared" si="3"/>
      </c>
      <c r="H57" s="520">
        <f t="shared" si="4"/>
      </c>
      <c r="I57" s="520">
        <f t="shared" si="5"/>
      </c>
      <c r="J57" s="521"/>
      <c r="K57" s="214">
        <f t="shared" si="6"/>
      </c>
      <c r="L57" s="215">
        <f t="shared" si="7"/>
      </c>
      <c r="M57" s="216" t="s">
        <v>56</v>
      </c>
      <c r="N57" s="217">
        <f t="shared" si="8"/>
      </c>
      <c r="O57" s="215">
        <f t="shared" si="9"/>
      </c>
      <c r="P57" s="218"/>
      <c r="Q57" s="219">
        <f t="shared" si="10"/>
        <v>0.04</v>
      </c>
      <c r="R57" s="220"/>
      <c r="S57" s="221">
        <f t="shared" si="11"/>
        <v>0.06666666666666667</v>
      </c>
      <c r="T57" s="220"/>
      <c r="U57" s="222">
        <f t="shared" si="12"/>
        <v>20000</v>
      </c>
      <c r="V57" s="223"/>
      <c r="W57" s="224">
        <f>'Campaign Timelines'!B261</f>
        <v>8</v>
      </c>
      <c r="X57" s="225">
        <f>'Campaign Timelines'!B262</f>
        <v>1.6333333333333333</v>
      </c>
      <c r="Y57" s="226">
        <f>'Campaign Timelines'!B260</f>
        <v>11.92</v>
      </c>
      <c r="Z57" s="227">
        <v>0</v>
      </c>
      <c r="AA57" s="228">
        <f t="shared" si="17"/>
        <v>7.29795918367347</v>
      </c>
      <c r="AB57" s="214">
        <f t="shared" si="14"/>
      </c>
      <c r="AC57" s="234">
        <f t="shared" si="18"/>
      </c>
      <c r="AD57" s="229"/>
      <c r="AE57" s="232"/>
      <c r="AF57" s="233"/>
      <c r="AG57" s="233"/>
      <c r="AH57" s="233"/>
      <c r="AI57" s="233"/>
      <c r="AJ57" s="233"/>
      <c r="AK57" s="233"/>
      <c r="AL57" s="233"/>
      <c r="AM57" s="233"/>
      <c r="AN57" s="233"/>
      <c r="AO57" s="233"/>
      <c r="AP57" s="233"/>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J57" s="208"/>
      <c r="CK57" s="208"/>
      <c r="CL57" s="208"/>
      <c r="CM57" s="208"/>
      <c r="CN57" s="208"/>
      <c r="CO57" s="208"/>
      <c r="CP57" s="208"/>
      <c r="CQ57" s="208"/>
      <c r="CR57" s="208"/>
      <c r="CS57" s="208"/>
      <c r="CT57" s="208"/>
    </row>
    <row r="58" spans="1:98" s="252" customFormat="1" ht="16.5" thickBot="1">
      <c r="A58" s="195"/>
      <c r="B58" s="502" t="s">
        <v>66</v>
      </c>
      <c r="C58" s="503">
        <f>SUM(C42:C55)</f>
        <v>75</v>
      </c>
      <c r="D58" s="506">
        <f>SUM(D42:D57)</f>
        <v>30</v>
      </c>
      <c r="E58" s="507"/>
      <c r="F58" s="508">
        <f>SUM(F42:F57)</f>
        <v>1</v>
      </c>
      <c r="G58" s="509">
        <f>SUM(G42:G57)</f>
        <v>1552.5</v>
      </c>
      <c r="H58" s="510">
        <f>SUM(H42:H57)</f>
        <v>2250</v>
      </c>
      <c r="I58" s="511">
        <f>SUM(I42:I57)</f>
        <v>6750</v>
      </c>
      <c r="J58" s="512"/>
      <c r="K58" s="240">
        <f>SUM(K42:K57)</f>
        <v>20000</v>
      </c>
      <c r="L58" s="241">
        <f>IF(D58=0,"",K58/G58)</f>
        <v>12.882447665056361</v>
      </c>
      <c r="M58" s="242"/>
      <c r="N58" s="242"/>
      <c r="O58" s="243">
        <f>SUM(O42:O57)</f>
        <v>0</v>
      </c>
      <c r="P58" s="244"/>
      <c r="Q58" s="245"/>
      <c r="R58" s="245"/>
      <c r="S58" s="245"/>
      <c r="T58" s="245"/>
      <c r="U58" s="245"/>
      <c r="V58" s="245"/>
      <c r="W58" s="245"/>
      <c r="X58" s="245"/>
      <c r="Y58" s="245"/>
      <c r="Z58" s="245"/>
      <c r="AA58" s="246"/>
      <c r="AB58" s="247"/>
      <c r="AC58" s="247"/>
      <c r="AD58" s="248"/>
      <c r="AE58" s="249"/>
      <c r="AF58" s="249"/>
      <c r="AG58" s="249"/>
      <c r="AH58" s="249"/>
      <c r="AI58" s="249"/>
      <c r="AJ58" s="249"/>
      <c r="AK58" s="249"/>
      <c r="AL58" s="249"/>
      <c r="AM58" s="249"/>
      <c r="AN58" s="249"/>
      <c r="AO58" s="249"/>
      <c r="AP58" s="249"/>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row>
    <row r="59" spans="1:98" ht="16.5" thickBot="1">
      <c r="A59" s="253"/>
      <c r="B59" s="254"/>
      <c r="C59" s="255"/>
      <c r="D59" s="256"/>
      <c r="E59" s="257"/>
      <c r="F59" s="258"/>
      <c r="G59" s="259"/>
      <c r="H59" s="260"/>
      <c r="I59" s="254"/>
      <c r="J59" s="254"/>
      <c r="K59" s="254"/>
      <c r="L59" s="254"/>
      <c r="M59" s="254"/>
      <c r="N59" s="254"/>
      <c r="O59" s="254"/>
      <c r="P59" s="261"/>
      <c r="Q59" s="262"/>
      <c r="R59" s="262"/>
      <c r="S59" s="262"/>
      <c r="T59" s="262"/>
      <c r="U59" s="262"/>
      <c r="V59" s="262"/>
      <c r="W59" s="262"/>
      <c r="X59" s="262"/>
      <c r="Y59" s="262"/>
      <c r="Z59" s="262"/>
      <c r="AA59" s="262"/>
      <c r="AB59" s="128"/>
      <c r="AC59" s="128"/>
      <c r="AD59" s="128"/>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row>
    <row r="60" spans="1:98" s="209" customFormat="1" ht="16.5" thickBot="1">
      <c r="A60" s="195"/>
      <c r="B60" s="461" t="s">
        <v>67</v>
      </c>
      <c r="C60" s="472" t="s">
        <v>357</v>
      </c>
      <c r="D60" s="572" t="s">
        <v>358</v>
      </c>
      <c r="E60" s="573"/>
      <c r="F60" s="197" t="s">
        <v>33</v>
      </c>
      <c r="G60" s="198" t="s">
        <v>32</v>
      </c>
      <c r="H60" s="473" t="s">
        <v>30</v>
      </c>
      <c r="I60" s="473" t="s">
        <v>31</v>
      </c>
      <c r="J60" s="474" t="s">
        <v>359</v>
      </c>
      <c r="K60" s="199"/>
      <c r="L60" s="202"/>
      <c r="M60" s="201" t="s">
        <v>35</v>
      </c>
      <c r="N60" s="200" t="s">
        <v>36</v>
      </c>
      <c r="O60" s="202" t="s">
        <v>37</v>
      </c>
      <c r="P60" s="203"/>
      <c r="Q60" s="605" t="s">
        <v>374</v>
      </c>
      <c r="R60" s="605"/>
      <c r="S60" s="598" t="s">
        <v>38</v>
      </c>
      <c r="T60" s="598"/>
      <c r="U60" s="599"/>
      <c r="V60" s="599"/>
      <c r="W60" s="196" t="s">
        <v>40</v>
      </c>
      <c r="X60" s="200" t="s">
        <v>41</v>
      </c>
      <c r="Y60" s="200" t="s">
        <v>42</v>
      </c>
      <c r="Z60" s="202" t="s">
        <v>43</v>
      </c>
      <c r="AA60" s="204" t="s">
        <v>44</v>
      </c>
      <c r="AB60" s="201" t="s">
        <v>45</v>
      </c>
      <c r="AC60" s="202" t="s">
        <v>68</v>
      </c>
      <c r="AD60" s="205"/>
      <c r="AE60" s="206"/>
      <c r="AF60" s="206"/>
      <c r="AG60" s="206"/>
      <c r="AH60" s="206"/>
      <c r="AI60" s="206"/>
      <c r="AJ60" s="206"/>
      <c r="AK60" s="206"/>
      <c r="AL60" s="206"/>
      <c r="AM60" s="206"/>
      <c r="AN60" s="206"/>
      <c r="AO60" s="206"/>
      <c r="AP60" s="206"/>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row>
    <row r="61" spans="1:98" s="209" customFormat="1" ht="15">
      <c r="A61" s="482">
        <f>IF(E61&gt;0,"ü",IF(ISBLANK(E61),(IF(VLOOKUP($B61,$AQ$186:$BJ$204,$AR$205,FALSE)=0,"",(VLOOKUP($B61,$AQ$186:$BJ$204,$AR$205,FALSE)))),""))</f>
      </c>
      <c r="B61" s="462" t="s">
        <v>69</v>
      </c>
      <c r="C61" s="475">
        <f>IF(D61&lt;&gt;"",D61/$C$29,"")</f>
      </c>
      <c r="D61" s="210">
        <f>IF(E61="",(IF(A61="ü",($C$22/S61)/$C$40,"")),IF(E61=0,"",E61))</f>
      </c>
      <c r="E61" s="538"/>
      <c r="F61" s="211">
        <f>IF(D61="","",D61*S61)</f>
      </c>
      <c r="G61" s="212">
        <f>IF($D61="","",$I61*$AA61)</f>
      </c>
      <c r="H61" s="213">
        <f>IF(D61="","",D61/Q61)</f>
      </c>
      <c r="I61" s="213">
        <f>IF($D61="","",($H61/($W61/$X61)))</f>
      </c>
      <c r="J61" s="542"/>
      <c r="K61" s="464"/>
      <c r="L61" s="215"/>
      <c r="M61" s="216" t="s">
        <v>61</v>
      </c>
      <c r="N61" s="217">
        <f>IF($D61="","",($I61*VLOOKUP($B61,$AQ$186:$AS$204,3,FALSE)))</f>
      </c>
      <c r="O61" s="215">
        <f>IF($D61="","",$I61*$Z61)</f>
      </c>
      <c r="P61" s="218"/>
      <c r="Q61" s="219">
        <f>IF(R61=0,(VLOOKUP($B61,$AQ$186:$AY$204,$AR$206,FALSE)),R61)</f>
        <v>0.02</v>
      </c>
      <c r="R61" s="496"/>
      <c r="S61" s="221">
        <f>IF(T61=0,1/(VLOOKUP(VLOOKUP($B61,$AQ$186:$AY$204,2,FALSE),$AQ$210:$AR$214,2,FALSE)),T61)</f>
        <v>0.04</v>
      </c>
      <c r="T61" s="496"/>
      <c r="U61" s="222"/>
      <c r="V61" s="263"/>
      <c r="W61" s="224">
        <f>'Campaign Timelines'!B273</f>
        <v>5</v>
      </c>
      <c r="X61" s="225">
        <f>'Campaign Timelines'!B274</f>
        <v>5</v>
      </c>
      <c r="Y61" s="226">
        <f>'Campaign Timelines'!B272</f>
        <v>3.4499999999999997</v>
      </c>
      <c r="Z61" s="498">
        <v>0</v>
      </c>
      <c r="AA61" s="228">
        <f>Y61/X61</f>
        <v>0.69</v>
      </c>
      <c r="AB61" s="214">
        <f>IF(D61="","",G61/D61)</f>
      </c>
      <c r="AC61" s="215">
        <f>IF(AB61="","",AB61/S61)</f>
      </c>
      <c r="AD61" s="229"/>
      <c r="AE61" s="232"/>
      <c r="AF61" s="233"/>
      <c r="AG61" s="233"/>
      <c r="AH61" s="233"/>
      <c r="AI61" s="233"/>
      <c r="AJ61" s="233"/>
      <c r="AK61" s="233"/>
      <c r="AL61" s="233"/>
      <c r="AM61" s="233"/>
      <c r="AN61" s="233"/>
      <c r="AO61" s="233"/>
      <c r="AP61" s="233"/>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row>
    <row r="62" spans="1:98" s="209" customFormat="1" ht="15.75" thickBot="1">
      <c r="A62" s="483">
        <f>IF(E62&gt;0,"ü",IF(ISBLANK(E62),(IF(VLOOKUP($B62,$AQ$186:$BJ$204,$AR$205,FALSE)=0,"",(VLOOKUP($B62,$AQ$186:$BJ$204,$AR$205,FALSE)))),""))</f>
      </c>
      <c r="B62" s="463" t="s">
        <v>70</v>
      </c>
      <c r="C62" s="476">
        <f>IF(D62&lt;&gt;"",D62/$C$29,"")</f>
      </c>
      <c r="D62" s="477">
        <f>IF(E62="",(IF(A62="ü",($C$22/S62)/$C$40,"")),IF(E62=0,"",E62))</f>
      </c>
      <c r="E62" s="540"/>
      <c r="F62" s="478">
        <f>IF(D62="","",D62*S62)</f>
      </c>
      <c r="G62" s="479">
        <f>IF($D62="","",$I62*$AA62)</f>
      </c>
      <c r="H62" s="480">
        <f>IF(D62="","",D62/Q62)</f>
      </c>
      <c r="I62" s="480">
        <f>IF($D62="","",($H62/($W62/$X62)))</f>
      </c>
      <c r="J62" s="543"/>
      <c r="K62" s="464"/>
      <c r="L62" s="215"/>
      <c r="M62" s="216" t="s">
        <v>61</v>
      </c>
      <c r="N62" s="217">
        <f>IF($D62="","",($I62*VLOOKUP($B62,$AQ$186:$AS$204,3,FALSE)))</f>
      </c>
      <c r="O62" s="215">
        <f>IF($D62="","",$I62*$Z62)</f>
      </c>
      <c r="P62" s="218"/>
      <c r="Q62" s="219">
        <f>IF(R62=0,(VLOOKUP($B62,$AQ$186:$AY$204,$AR$206,FALSE)),R62)</f>
        <v>0.02</v>
      </c>
      <c r="R62" s="496"/>
      <c r="S62" s="221">
        <f>IF(T62=0,1/(VLOOKUP(VLOOKUP($B62,$AQ$186:$AY$204,2,FALSE),$AQ$210:$AR$214,2,FALSE)),T62)</f>
        <v>0.04</v>
      </c>
      <c r="T62" s="496"/>
      <c r="U62" s="222"/>
      <c r="V62" s="263"/>
      <c r="W62" s="224">
        <f>'Campaign Timelines'!B283</f>
        <v>5</v>
      </c>
      <c r="X62" s="225">
        <f>'Campaign Timelines'!B284</f>
        <v>5</v>
      </c>
      <c r="Y62" s="226">
        <f>'Campaign Timelines'!B282</f>
        <v>3.4499999999999997</v>
      </c>
      <c r="Z62" s="498">
        <v>0</v>
      </c>
      <c r="AA62" s="228">
        <f>Y62/X62</f>
        <v>0.69</v>
      </c>
      <c r="AB62" s="214">
        <f>IF(D62="","",G62/D62)</f>
      </c>
      <c r="AC62" s="215">
        <f>IF(AB62="","",AB62/S62)</f>
      </c>
      <c r="AD62" s="229"/>
      <c r="AE62" s="232"/>
      <c r="AF62" s="233"/>
      <c r="AG62" s="233"/>
      <c r="AH62" s="233"/>
      <c r="AI62" s="233"/>
      <c r="AJ62" s="233"/>
      <c r="AK62" s="233"/>
      <c r="AL62" s="233"/>
      <c r="AM62" s="233"/>
      <c r="AN62" s="233"/>
      <c r="AO62" s="233"/>
      <c r="AP62" s="233"/>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row>
    <row r="63" spans="1:98" s="209" customFormat="1" ht="15.75" hidden="1" thickBot="1">
      <c r="A63" s="481">
        <f>IF(E63&gt;0,"ü",IF(ISBLANK(E63),(IF(VLOOKUP($B63,$AQ$186:$BJ$204,$AR$205,FALSE)=0,"",(VLOOKUP($B63,$AQ$186:$BJ$204,$AR$205,FALSE)))),""))</f>
      </c>
      <c r="B63" s="460" t="s">
        <v>383</v>
      </c>
      <c r="C63" s="465">
        <f>IF(D63&lt;&gt;"",D63/$C$29,"")</f>
      </c>
      <c r="D63" s="466">
        <f>IF(E63="",(IF(A63="ü",($C$22/S63)/$C$40,"")),IF(E63=0,"",E63))</f>
      </c>
      <c r="E63" s="467"/>
      <c r="F63" s="468">
        <f>IF(D63="","",D63*S63)</f>
      </c>
      <c r="G63" s="469">
        <f>IF($D63="","",$I63*$AA63)</f>
      </c>
      <c r="H63" s="470">
        <f>IF(D63="","",D63/Q63)</f>
      </c>
      <c r="I63" s="470">
        <f>IF($D63="","",($H63/($W63/$X63)))</f>
      </c>
      <c r="J63" s="471"/>
      <c r="K63" s="214"/>
      <c r="L63" s="215"/>
      <c r="M63" s="216" t="s">
        <v>61</v>
      </c>
      <c r="N63" s="217">
        <f>IF($D63="","",($I63*VLOOKUP($B63,$AQ$186:$AS$204,3,FALSE)))</f>
      </c>
      <c r="O63" s="215">
        <f>IF($D63="","",$I63*$Z63)</f>
      </c>
      <c r="P63" s="218"/>
      <c r="Q63" s="219">
        <f>IF(R63=0,(VLOOKUP($B63,$AQ$186:$AY$204,$AR$206,FALSE)),R63)</f>
        <v>0.025</v>
      </c>
      <c r="R63" s="220"/>
      <c r="S63" s="221">
        <f>IF(T63=0,1/(VLOOKUP(VLOOKUP($B63,$AQ$186:$AY$204,2,FALSE),$AQ$210:$AR$214,2,FALSE)),T63)</f>
        <v>0.04</v>
      </c>
      <c r="T63" s="220"/>
      <c r="U63" s="222"/>
      <c r="V63" s="223"/>
      <c r="W63" s="224">
        <f>'Campaign Timelines'!B293</f>
        <v>5</v>
      </c>
      <c r="X63" s="225">
        <f>'Campaign Timelines'!B294</f>
        <v>5</v>
      </c>
      <c r="Y63" s="226">
        <f>'Campaign Timelines'!B292</f>
        <v>3.4499999999999997</v>
      </c>
      <c r="Z63" s="227">
        <v>0</v>
      </c>
      <c r="AA63" s="228">
        <f>Y63/X63</f>
        <v>0.69</v>
      </c>
      <c r="AB63" s="214">
        <f>IF(D63="","",G63/D63)</f>
      </c>
      <c r="AC63" s="215">
        <f>IF(AB63="","",AB63/S63)</f>
      </c>
      <c r="AD63" s="229"/>
      <c r="AE63" s="232"/>
      <c r="AF63" s="233"/>
      <c r="AG63" s="233"/>
      <c r="AH63" s="233"/>
      <c r="AI63" s="233"/>
      <c r="AJ63" s="233"/>
      <c r="AK63" s="233"/>
      <c r="AL63" s="233"/>
      <c r="AM63" s="233"/>
      <c r="AN63" s="233"/>
      <c r="AO63" s="233"/>
      <c r="AP63" s="233"/>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row>
    <row r="64" spans="1:98" s="252" customFormat="1" ht="16.5" thickBot="1">
      <c r="A64" s="195"/>
      <c r="B64" s="235" t="s">
        <v>66</v>
      </c>
      <c r="C64" s="236">
        <f>SUM(C61:C63)</f>
        <v>0</v>
      </c>
      <c r="D64" s="264">
        <f>SUM(D61:D63)</f>
        <v>0</v>
      </c>
      <c r="E64" s="265"/>
      <c r="F64" s="266">
        <f>SUM(F61:F63)</f>
        <v>0</v>
      </c>
      <c r="G64" s="267">
        <f>SUM(G61:G63)</f>
        <v>0</v>
      </c>
      <c r="H64" s="237">
        <f>SUM(H61:H63)</f>
        <v>0</v>
      </c>
      <c r="I64" s="238">
        <f>SUM(I61:I63)</f>
        <v>0</v>
      </c>
      <c r="J64" s="239"/>
      <c r="K64" s="240"/>
      <c r="L64" s="241"/>
      <c r="M64" s="242"/>
      <c r="N64" s="242"/>
      <c r="O64" s="243">
        <f>SUM(O61:O63)</f>
        <v>0</v>
      </c>
      <c r="P64" s="244"/>
      <c r="Q64" s="245"/>
      <c r="R64" s="245"/>
      <c r="S64" s="245"/>
      <c r="T64" s="245"/>
      <c r="U64" s="245"/>
      <c r="V64" s="245"/>
      <c r="W64" s="245"/>
      <c r="X64" s="245"/>
      <c r="Y64" s="245"/>
      <c r="Z64" s="245"/>
      <c r="AA64" s="246"/>
      <c r="AB64" s="247"/>
      <c r="AC64" s="247"/>
      <c r="AD64" s="248"/>
      <c r="AE64" s="249"/>
      <c r="AF64" s="249"/>
      <c r="AG64" s="249"/>
      <c r="AH64" s="249"/>
      <c r="AI64" s="249"/>
      <c r="AJ64" s="249"/>
      <c r="AK64" s="249"/>
      <c r="AL64" s="249"/>
      <c r="AM64" s="249"/>
      <c r="AN64" s="249"/>
      <c r="AO64" s="249"/>
      <c r="AP64" s="249"/>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row>
    <row r="65" spans="1:98" ht="12.75">
      <c r="A65" s="253"/>
      <c r="B65" s="254"/>
      <c r="C65" s="255" t="s">
        <v>72</v>
      </c>
      <c r="D65" s="268"/>
      <c r="E65" s="254"/>
      <c r="F65" s="254"/>
      <c r="G65" s="254"/>
      <c r="H65" s="254"/>
      <c r="I65" s="254"/>
      <c r="J65" s="254"/>
      <c r="K65" s="254"/>
      <c r="L65" s="254"/>
      <c r="M65" s="254"/>
      <c r="N65" s="254"/>
      <c r="O65" s="254"/>
      <c r="P65" s="261"/>
      <c r="Q65" s="262"/>
      <c r="R65" s="262"/>
      <c r="S65" s="262"/>
      <c r="T65" s="262"/>
      <c r="U65" s="262"/>
      <c r="V65" s="262"/>
      <c r="W65" s="262"/>
      <c r="X65" s="262"/>
      <c r="Y65" s="262"/>
      <c r="Z65" s="262"/>
      <c r="AA65" s="262"/>
      <c r="AB65" s="128"/>
      <c r="AC65" s="128"/>
      <c r="AD65" s="128"/>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row>
    <row r="66" spans="1:98" ht="13.5" thickBot="1">
      <c r="A66" s="152"/>
      <c r="B66" s="269"/>
      <c r="C66" s="270"/>
      <c r="D66" s="270"/>
      <c r="E66" s="254"/>
      <c r="F66" s="254"/>
      <c r="G66" s="271"/>
      <c r="H66" s="271"/>
      <c r="I66" s="271"/>
      <c r="J66" s="271"/>
      <c r="K66" s="254"/>
      <c r="L66" s="254"/>
      <c r="M66" s="254"/>
      <c r="N66" s="254"/>
      <c r="O66" s="254"/>
      <c r="P66" s="261"/>
      <c r="Q66" s="272"/>
      <c r="R66" s="272"/>
      <c r="S66" s="272"/>
      <c r="T66" s="272"/>
      <c r="U66" s="272"/>
      <c r="V66" s="272"/>
      <c r="W66" s="272"/>
      <c r="X66" s="272"/>
      <c r="Y66" s="272"/>
      <c r="Z66" s="272"/>
      <c r="AA66" s="273"/>
      <c r="AB66" s="262"/>
      <c r="AC66" s="262"/>
      <c r="AD66" s="128"/>
      <c r="AE66" s="274"/>
      <c r="AF66" s="274"/>
      <c r="AG66" s="27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row>
    <row r="67" spans="1:98" s="282" customFormat="1" ht="16.5" thickBot="1">
      <c r="A67" s="275"/>
      <c r="B67" s="258"/>
      <c r="C67" s="589" t="s">
        <v>73</v>
      </c>
      <c r="D67" s="589"/>
      <c r="E67" s="589"/>
      <c r="F67" s="276"/>
      <c r="G67" s="258"/>
      <c r="H67" s="258"/>
      <c r="I67" s="258"/>
      <c r="J67" s="258"/>
      <c r="K67" s="258"/>
      <c r="L67" s="258"/>
      <c r="M67" s="276"/>
      <c r="N67" s="276"/>
      <c r="O67" s="277"/>
      <c r="P67" s="278"/>
      <c r="Q67" s="279"/>
      <c r="R67" s="279"/>
      <c r="S67" s="279"/>
      <c r="T67" s="279"/>
      <c r="U67" s="279"/>
      <c r="V67" s="279"/>
      <c r="W67" s="279"/>
      <c r="X67" s="279"/>
      <c r="Y67" s="279"/>
      <c r="Z67" s="279"/>
      <c r="AA67" s="279"/>
      <c r="AB67" s="280"/>
      <c r="AC67" s="280"/>
      <c r="AD67" s="280"/>
      <c r="AE67" s="281"/>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row>
    <row r="68" spans="1:98" s="167" customFormat="1" ht="18.75" thickBot="1">
      <c r="A68" s="283"/>
      <c r="B68" s="284" t="s">
        <v>76</v>
      </c>
      <c r="C68" s="608">
        <f>G58+O58+G64+O64</f>
        <v>1552.5</v>
      </c>
      <c r="D68" s="608"/>
      <c r="E68" s="608"/>
      <c r="F68" s="609" t="s">
        <v>360</v>
      </c>
      <c r="G68" s="610"/>
      <c r="H68" s="610"/>
      <c r="I68" s="610"/>
      <c r="J68" s="611"/>
      <c r="K68" s="145"/>
      <c r="L68" s="145"/>
      <c r="M68" s="171"/>
      <c r="N68" s="171"/>
      <c r="O68" s="285"/>
      <c r="P68" s="166"/>
      <c r="Q68" s="286"/>
      <c r="R68" s="286"/>
      <c r="S68" s="286"/>
      <c r="T68" s="286"/>
      <c r="U68" s="286"/>
      <c r="V68" s="286"/>
      <c r="W68" s="286"/>
      <c r="X68" s="286"/>
      <c r="Y68" s="286"/>
      <c r="Z68" s="286"/>
      <c r="AA68" s="286"/>
      <c r="AB68" s="141"/>
      <c r="AC68" s="141"/>
      <c r="AD68" s="141"/>
      <c r="AE68" s="287"/>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row>
    <row r="69" spans="1:98" s="282" customFormat="1" ht="16.5" hidden="1" outlineLevel="1" thickBot="1">
      <c r="A69" s="288"/>
      <c r="B69" s="289" t="s">
        <v>12</v>
      </c>
      <c r="C69" s="588">
        <v>20000</v>
      </c>
      <c r="D69" s="588"/>
      <c r="E69" s="588"/>
      <c r="F69" s="545" t="s">
        <v>13</v>
      </c>
      <c r="G69" s="545"/>
      <c r="H69" s="545"/>
      <c r="I69" s="545"/>
      <c r="J69" s="545"/>
      <c r="K69" s="545"/>
      <c r="L69" s="545"/>
      <c r="M69" s="545"/>
      <c r="N69" s="545"/>
      <c r="O69" s="545"/>
      <c r="P69" s="278"/>
      <c r="Q69" s="279"/>
      <c r="R69" s="279"/>
      <c r="S69" s="279"/>
      <c r="T69" s="279"/>
      <c r="U69" s="279"/>
      <c r="V69" s="279"/>
      <c r="W69" s="279"/>
      <c r="X69" s="279"/>
      <c r="Y69" s="279"/>
      <c r="Z69" s="279"/>
      <c r="AA69" s="279"/>
      <c r="AB69" s="280"/>
      <c r="AC69" s="280"/>
      <c r="AD69" s="280"/>
      <c r="AE69" s="281"/>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row>
    <row r="70" spans="1:98" s="282" customFormat="1" ht="26.25" hidden="1" outlineLevel="1">
      <c r="A70" s="288"/>
      <c r="B70" s="289" t="s">
        <v>362</v>
      </c>
      <c r="C70" s="590">
        <f>K58</f>
        <v>20000</v>
      </c>
      <c r="D70" s="590"/>
      <c r="E70" s="590"/>
      <c r="F70" s="591">
        <f>C70*12-(C68*12)</f>
        <v>221370</v>
      </c>
      <c r="G70" s="592"/>
      <c r="H70" s="592"/>
      <c r="I70" s="592"/>
      <c r="J70" s="593"/>
      <c r="K70" s="258"/>
      <c r="L70" s="258"/>
      <c r="M70" s="290"/>
      <c r="N70" s="290"/>
      <c r="O70" s="277"/>
      <c r="P70" s="291"/>
      <c r="Q70" s="292"/>
      <c r="R70" s="292"/>
      <c r="S70" s="292"/>
      <c r="T70" s="292"/>
      <c r="U70" s="292"/>
      <c r="V70" s="292"/>
      <c r="W70" s="292"/>
      <c r="X70" s="292"/>
      <c r="Y70" s="292"/>
      <c r="Z70" s="292"/>
      <c r="AA70" s="292"/>
      <c r="AB70" s="280"/>
      <c r="AC70" s="280"/>
      <c r="AD70" s="280"/>
      <c r="AE70" s="293"/>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row>
    <row r="71" spans="1:98" s="282" customFormat="1" ht="15.75" hidden="1" outlineLevel="1">
      <c r="A71" s="288"/>
      <c r="B71" s="289" t="s">
        <v>74</v>
      </c>
      <c r="C71" s="594">
        <f>D58</f>
        <v>30</v>
      </c>
      <c r="D71" s="594"/>
      <c r="E71" s="594"/>
      <c r="F71" s="595"/>
      <c r="G71" s="595"/>
      <c r="H71" s="595"/>
      <c r="I71" s="595"/>
      <c r="J71" s="595"/>
      <c r="K71" s="258"/>
      <c r="L71" s="258"/>
      <c r="M71" s="290"/>
      <c r="N71" s="290"/>
      <c r="O71" s="277"/>
      <c r="P71" s="291"/>
      <c r="Q71" s="292"/>
      <c r="R71" s="292"/>
      <c r="S71" s="292"/>
      <c r="T71" s="292"/>
      <c r="U71" s="292"/>
      <c r="V71" s="292"/>
      <c r="W71" s="292"/>
      <c r="X71" s="292"/>
      <c r="Y71" s="292"/>
      <c r="Z71" s="292"/>
      <c r="AA71" s="292"/>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row>
    <row r="72" spans="1:98" s="282" customFormat="1" ht="16.5" hidden="1" outlineLevel="1" thickBot="1">
      <c r="A72" s="288"/>
      <c r="B72" s="294" t="s">
        <v>75</v>
      </c>
      <c r="C72" s="594">
        <f>D64</f>
        <v>0</v>
      </c>
      <c r="D72" s="594"/>
      <c r="E72" s="594"/>
      <c r="F72" s="595"/>
      <c r="G72" s="595"/>
      <c r="H72" s="595"/>
      <c r="I72" s="595"/>
      <c r="J72" s="595"/>
      <c r="K72" s="258"/>
      <c r="L72" s="258"/>
      <c r="M72" s="290"/>
      <c r="N72" s="290"/>
      <c r="O72" s="277"/>
      <c r="P72" s="291"/>
      <c r="Q72" s="292"/>
      <c r="R72" s="292"/>
      <c r="S72" s="292"/>
      <c r="T72" s="292"/>
      <c r="U72" s="292"/>
      <c r="V72" s="292"/>
      <c r="W72" s="292"/>
      <c r="X72" s="292"/>
      <c r="Y72" s="292"/>
      <c r="Z72" s="292"/>
      <c r="AA72" s="292"/>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row>
    <row r="73" spans="1:98" ht="17.25" customHeight="1" collapsed="1">
      <c r="A73" s="157"/>
      <c r="B73" s="295" t="s">
        <v>22</v>
      </c>
      <c r="C73" s="296"/>
      <c r="D73" s="296"/>
      <c r="E73" s="297"/>
      <c r="F73" s="298"/>
      <c r="G73" s="298"/>
      <c r="H73" s="298"/>
      <c r="I73" s="298"/>
      <c r="J73" s="298"/>
      <c r="K73" s="298"/>
      <c r="L73" s="298"/>
      <c r="M73" s="298"/>
      <c r="N73" s="298"/>
      <c r="O73" s="299"/>
      <c r="P73" s="100"/>
      <c r="Q73" s="127"/>
      <c r="R73" s="127"/>
      <c r="S73" s="127"/>
      <c r="T73" s="127"/>
      <c r="U73" s="127"/>
      <c r="V73" s="127"/>
      <c r="W73" s="127"/>
      <c r="X73" s="127"/>
      <c r="Y73" s="127"/>
      <c r="Z73" s="127"/>
      <c r="AA73" s="127"/>
      <c r="AB73" s="101"/>
      <c r="AC73" s="101"/>
      <c r="AD73" s="128"/>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row>
    <row r="74" spans="1:98" ht="12.75">
      <c r="A74" s="129"/>
      <c r="B74" s="126"/>
      <c r="C74" s="130"/>
      <c r="D74" s="130"/>
      <c r="E74" s="128"/>
      <c r="F74" s="128"/>
      <c r="G74" s="128"/>
      <c r="H74" s="128"/>
      <c r="I74" s="128"/>
      <c r="J74" s="128"/>
      <c r="K74" s="128"/>
      <c r="L74" s="128"/>
      <c r="M74" s="128"/>
      <c r="N74" s="128"/>
      <c r="O74" s="101"/>
      <c r="P74" s="101"/>
      <c r="Q74" s="127"/>
      <c r="R74" s="127"/>
      <c r="S74" s="127"/>
      <c r="T74" s="127"/>
      <c r="U74" s="127"/>
      <c r="V74" s="127"/>
      <c r="W74" s="127"/>
      <c r="X74" s="127"/>
      <c r="Y74" s="127"/>
      <c r="Z74" s="127"/>
      <c r="AA74" s="127"/>
      <c r="AB74" s="101"/>
      <c r="AC74" s="101"/>
      <c r="AD74" s="128"/>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row>
    <row r="75" spans="1:98" ht="12.75">
      <c r="A75" s="129"/>
      <c r="B75" s="126"/>
      <c r="C75" s="130"/>
      <c r="D75" s="130"/>
      <c r="E75" s="128"/>
      <c r="F75" s="128"/>
      <c r="G75" s="128"/>
      <c r="H75" s="128"/>
      <c r="I75" s="128"/>
      <c r="J75" s="128"/>
      <c r="K75" s="128"/>
      <c r="L75" s="128"/>
      <c r="M75" s="128"/>
      <c r="N75" s="128"/>
      <c r="O75" s="101"/>
      <c r="P75" s="101"/>
      <c r="Q75" s="127"/>
      <c r="R75" s="127"/>
      <c r="S75" s="127"/>
      <c r="T75" s="127"/>
      <c r="U75" s="127"/>
      <c r="V75" s="127"/>
      <c r="W75" s="127"/>
      <c r="X75" s="127"/>
      <c r="Y75" s="127"/>
      <c r="Z75" s="127"/>
      <c r="AA75" s="127"/>
      <c r="AB75" s="101"/>
      <c r="AC75" s="101"/>
      <c r="AD75" s="128"/>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row>
    <row r="76" spans="1:98" s="167" customFormat="1" ht="18">
      <c r="A76" s="445" t="s">
        <v>77</v>
      </c>
      <c r="B76" s="446"/>
      <c r="C76" s="447"/>
      <c r="D76" s="447"/>
      <c r="E76" s="448"/>
      <c r="F76" s="448"/>
      <c r="G76" s="447"/>
      <c r="H76" s="447"/>
      <c r="I76" s="447"/>
      <c r="J76" s="447"/>
      <c r="K76" s="449"/>
      <c r="L76" s="449"/>
      <c r="M76" s="448"/>
      <c r="N76" s="448"/>
      <c r="O76" s="450"/>
      <c r="P76" s="166"/>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row>
    <row r="77" spans="1:98" ht="6.75" customHeight="1" outlineLevel="1">
      <c r="A77" s="451"/>
      <c r="B77" s="301"/>
      <c r="C77" s="268"/>
      <c r="D77" s="268"/>
      <c r="E77" s="302"/>
      <c r="F77" s="303"/>
      <c r="G77" s="304"/>
      <c r="H77" s="304"/>
      <c r="I77" s="304"/>
      <c r="J77" s="304"/>
      <c r="K77" s="168"/>
      <c r="L77" s="168"/>
      <c r="M77" s="302"/>
      <c r="N77" s="302"/>
      <c r="O77" s="452"/>
      <c r="P77" s="194"/>
      <c r="Q77" s="101"/>
      <c r="R77" s="101"/>
      <c r="S77" s="101"/>
      <c r="T77" s="101"/>
      <c r="U77" s="101"/>
      <c r="V77" s="101"/>
      <c r="W77" s="101"/>
      <c r="X77" s="101"/>
      <c r="Y77" s="101"/>
      <c r="Z77" s="101"/>
      <c r="AA77" s="101"/>
      <c r="AB77" s="101"/>
      <c r="AC77" s="101"/>
      <c r="AD77" s="128"/>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row>
    <row r="78" spans="1:98" ht="46.5" customHeight="1" outlineLevel="1">
      <c r="A78" s="451"/>
      <c r="B78" s="441" t="s">
        <v>408</v>
      </c>
      <c r="C78" s="612"/>
      <c r="D78" s="612"/>
      <c r="E78" s="612"/>
      <c r="F78" s="559" t="s">
        <v>411</v>
      </c>
      <c r="G78" s="559"/>
      <c r="H78" s="559"/>
      <c r="I78" s="559"/>
      <c r="J78" s="559"/>
      <c r="K78" s="559"/>
      <c r="L78" s="559"/>
      <c r="M78" s="559"/>
      <c r="N78" s="559"/>
      <c r="O78" s="560"/>
      <c r="P78" s="194"/>
      <c r="Q78" s="101"/>
      <c r="R78" s="101"/>
      <c r="S78" s="101"/>
      <c r="T78" s="101"/>
      <c r="U78" s="101"/>
      <c r="V78" s="101"/>
      <c r="W78" s="101"/>
      <c r="X78" s="101"/>
      <c r="Y78" s="101"/>
      <c r="Z78" s="101"/>
      <c r="AA78" s="101"/>
      <c r="AB78" s="101"/>
      <c r="AC78" s="101"/>
      <c r="AD78" s="128"/>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row>
    <row r="79" spans="1:98" ht="42.75" customHeight="1" outlineLevel="1">
      <c r="A79" s="451"/>
      <c r="B79" s="442" t="s">
        <v>409</v>
      </c>
      <c r="C79" s="614"/>
      <c r="D79" s="614"/>
      <c r="E79" s="614"/>
      <c r="F79" s="545" t="s">
        <v>411</v>
      </c>
      <c r="G79" s="545"/>
      <c r="H79" s="545"/>
      <c r="I79" s="545"/>
      <c r="J79" s="545"/>
      <c r="K79" s="545"/>
      <c r="L79" s="545"/>
      <c r="M79" s="545"/>
      <c r="N79" s="545"/>
      <c r="O79" s="546"/>
      <c r="P79" s="194"/>
      <c r="Q79" s="101"/>
      <c r="R79" s="101"/>
      <c r="S79" s="101"/>
      <c r="T79" s="101"/>
      <c r="U79" s="101"/>
      <c r="V79" s="101"/>
      <c r="W79" s="101"/>
      <c r="X79" s="101"/>
      <c r="Y79" s="101"/>
      <c r="Z79" s="101"/>
      <c r="AA79" s="101"/>
      <c r="AB79" s="101"/>
      <c r="AC79" s="101"/>
      <c r="AD79" s="128"/>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row>
    <row r="80" spans="1:98" ht="13.5" customHeight="1" outlineLevel="1">
      <c r="A80" s="451"/>
      <c r="B80" s="443" t="s">
        <v>410</v>
      </c>
      <c r="C80" s="569"/>
      <c r="D80" s="569"/>
      <c r="E80" s="569"/>
      <c r="F80" s="550" t="s">
        <v>412</v>
      </c>
      <c r="G80" s="550"/>
      <c r="H80" s="550"/>
      <c r="I80" s="550"/>
      <c r="J80" s="550"/>
      <c r="K80" s="550"/>
      <c r="L80" s="550"/>
      <c r="M80" s="550"/>
      <c r="N80" s="550"/>
      <c r="O80" s="551"/>
      <c r="P80" s="194"/>
      <c r="Q80" s="101"/>
      <c r="R80" s="101"/>
      <c r="S80" s="101"/>
      <c r="T80" s="101"/>
      <c r="U80" s="101"/>
      <c r="V80" s="101"/>
      <c r="W80" s="101"/>
      <c r="X80" s="101"/>
      <c r="Y80" s="101"/>
      <c r="Z80" s="101"/>
      <c r="AA80" s="101"/>
      <c r="AB80" s="101"/>
      <c r="AC80" s="101"/>
      <c r="AD80" s="128"/>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row>
    <row r="81" spans="1:98" s="309" customFormat="1" ht="12.75">
      <c r="A81" s="453"/>
      <c r="B81" s="454" t="s">
        <v>22</v>
      </c>
      <c r="C81" s="455"/>
      <c r="D81" s="455"/>
      <c r="E81" s="456"/>
      <c r="F81" s="457"/>
      <c r="G81" s="456"/>
      <c r="H81" s="456"/>
      <c r="I81" s="456"/>
      <c r="J81" s="456"/>
      <c r="K81" s="458"/>
      <c r="L81" s="458"/>
      <c r="M81" s="458"/>
      <c r="N81" s="458"/>
      <c r="O81" s="459"/>
      <c r="P81" s="194"/>
      <c r="Q81" s="194"/>
      <c r="R81" s="194"/>
      <c r="S81" s="194"/>
      <c r="T81" s="194"/>
      <c r="U81" s="194"/>
      <c r="V81" s="194"/>
      <c r="W81" s="194"/>
      <c r="X81" s="194"/>
      <c r="Y81" s="194"/>
      <c r="Z81" s="194"/>
      <c r="AA81" s="194"/>
      <c r="AB81" s="194"/>
      <c r="AC81" s="194"/>
      <c r="AD81" s="308"/>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row>
    <row r="82" spans="1:98" s="309" customFormat="1" ht="12.75">
      <c r="A82" s="310"/>
      <c r="B82" s="126"/>
      <c r="C82" s="311"/>
      <c r="D82" s="311"/>
      <c r="E82" s="194"/>
      <c r="F82" s="312"/>
      <c r="G82" s="194"/>
      <c r="H82" s="194"/>
      <c r="I82" s="194"/>
      <c r="J82" s="194"/>
      <c r="K82" s="313"/>
      <c r="L82" s="313"/>
      <c r="M82" s="194"/>
      <c r="N82" s="194"/>
      <c r="O82" s="101"/>
      <c r="P82" s="194"/>
      <c r="Q82" s="194"/>
      <c r="R82" s="194"/>
      <c r="S82" s="194"/>
      <c r="T82" s="194"/>
      <c r="U82" s="194"/>
      <c r="V82" s="194"/>
      <c r="W82" s="194"/>
      <c r="X82" s="194"/>
      <c r="Y82" s="194"/>
      <c r="Z82" s="194"/>
      <c r="AA82" s="194"/>
      <c r="AB82" s="194"/>
      <c r="AC82" s="194"/>
      <c r="AD82" s="308"/>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c r="CP82" s="194"/>
      <c r="CQ82" s="194"/>
      <c r="CR82" s="194"/>
      <c r="CS82" s="194"/>
      <c r="CT82" s="194"/>
    </row>
    <row r="83" spans="1:98" s="309" customFormat="1" ht="12.75">
      <c r="A83" s="310"/>
      <c r="B83" s="126"/>
      <c r="C83" s="311"/>
      <c r="D83" s="311"/>
      <c r="E83" s="194"/>
      <c r="F83" s="312"/>
      <c r="G83" s="194"/>
      <c r="H83" s="194"/>
      <c r="I83" s="194"/>
      <c r="J83" s="194"/>
      <c r="K83" s="313"/>
      <c r="L83" s="313"/>
      <c r="M83" s="194"/>
      <c r="N83" s="194"/>
      <c r="O83" s="101"/>
      <c r="P83" s="194"/>
      <c r="Q83" s="194"/>
      <c r="R83" s="194"/>
      <c r="S83" s="194"/>
      <c r="T83" s="194"/>
      <c r="U83" s="194"/>
      <c r="V83" s="194"/>
      <c r="W83" s="194"/>
      <c r="X83" s="194"/>
      <c r="Y83" s="194"/>
      <c r="Z83" s="194"/>
      <c r="AA83" s="194"/>
      <c r="AB83" s="194"/>
      <c r="AC83" s="194"/>
      <c r="AD83" s="308"/>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194"/>
      <c r="CS83" s="194"/>
      <c r="CT83" s="194"/>
    </row>
    <row r="84" spans="1:98" s="167" customFormat="1" ht="18">
      <c r="A84" s="134" t="s">
        <v>462</v>
      </c>
      <c r="B84" s="135"/>
      <c r="C84" s="314"/>
      <c r="D84" s="314"/>
      <c r="E84" s="315"/>
      <c r="F84" s="137"/>
      <c r="G84" s="138"/>
      <c r="H84" s="138"/>
      <c r="I84" s="138"/>
      <c r="J84" s="138"/>
      <c r="K84" s="139"/>
      <c r="L84" s="139"/>
      <c r="M84" s="137"/>
      <c r="N84" s="137"/>
      <c r="O84" s="165"/>
      <c r="P84" s="300"/>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1"/>
      <c r="BR84" s="141"/>
      <c r="BS84" s="141"/>
      <c r="BT84" s="141"/>
      <c r="BU84" s="141"/>
      <c r="BV84" s="141"/>
      <c r="BW84" s="141"/>
      <c r="BX84" s="141"/>
      <c r="BY84" s="141"/>
      <c r="BZ84" s="141"/>
      <c r="CA84" s="141"/>
      <c r="CB84" s="141"/>
      <c r="CC84" s="141"/>
      <c r="CD84" s="141"/>
      <c r="CE84" s="141"/>
      <c r="CF84" s="141"/>
      <c r="CG84" s="141"/>
      <c r="CH84" s="141"/>
      <c r="CI84" s="141"/>
      <c r="CJ84" s="141"/>
      <c r="CK84" s="141"/>
      <c r="CL84" s="141"/>
      <c r="CM84" s="141"/>
      <c r="CN84" s="141"/>
      <c r="CO84" s="141"/>
      <c r="CP84" s="141"/>
      <c r="CQ84" s="141"/>
      <c r="CR84" s="141"/>
      <c r="CS84" s="141"/>
      <c r="CT84" s="141"/>
    </row>
    <row r="85" spans="1:98" ht="7.5" customHeight="1" outlineLevel="1">
      <c r="A85" s="316"/>
      <c r="B85" s="317"/>
      <c r="C85" s="318"/>
      <c r="D85" s="318"/>
      <c r="E85" s="319"/>
      <c r="F85" s="302"/>
      <c r="G85" s="302"/>
      <c r="H85" s="302"/>
      <c r="I85" s="302"/>
      <c r="J85" s="302"/>
      <c r="K85" s="302"/>
      <c r="L85" s="168"/>
      <c r="M85" s="302"/>
      <c r="N85" s="302"/>
      <c r="O85" s="320"/>
      <c r="P85" s="100"/>
      <c r="Q85" s="101"/>
      <c r="R85" s="101"/>
      <c r="S85" s="101"/>
      <c r="T85" s="101"/>
      <c r="U85" s="101"/>
      <c r="V85" s="101"/>
      <c r="W85" s="101"/>
      <c r="X85" s="101"/>
      <c r="Y85" s="101"/>
      <c r="Z85" s="101"/>
      <c r="AA85" s="101"/>
      <c r="AB85" s="101"/>
      <c r="AC85" s="101"/>
      <c r="AD85" s="128"/>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row>
    <row r="86" spans="1:98" ht="12.75" outlineLevel="1">
      <c r="A86" s="152"/>
      <c r="B86" s="149" t="s">
        <v>424</v>
      </c>
      <c r="C86" s="615"/>
      <c r="D86" s="615"/>
      <c r="E86" s="615"/>
      <c r="F86" s="613" t="s">
        <v>413</v>
      </c>
      <c r="G86" s="613"/>
      <c r="H86" s="613"/>
      <c r="I86" s="613"/>
      <c r="J86" s="613"/>
      <c r="K86" s="613"/>
      <c r="L86" s="613"/>
      <c r="M86" s="613"/>
      <c r="N86" s="613"/>
      <c r="O86" s="613"/>
      <c r="P86" s="100"/>
      <c r="Q86" s="101"/>
      <c r="R86" s="101"/>
      <c r="S86" s="101"/>
      <c r="T86" s="101"/>
      <c r="U86" s="101"/>
      <c r="V86" s="101"/>
      <c r="W86" s="101"/>
      <c r="X86" s="101"/>
      <c r="Y86" s="101"/>
      <c r="Z86" s="101"/>
      <c r="AA86" s="101"/>
      <c r="AB86" s="101"/>
      <c r="AC86" s="101"/>
      <c r="AD86" s="128"/>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row>
    <row r="87" spans="1:98" ht="12.75" outlineLevel="1">
      <c r="A87" s="152"/>
      <c r="B87" s="155" t="s">
        <v>425</v>
      </c>
      <c r="C87" s="615"/>
      <c r="D87" s="615"/>
      <c r="E87" s="615"/>
      <c r="F87" s="613" t="s">
        <v>414</v>
      </c>
      <c r="G87" s="613"/>
      <c r="H87" s="613"/>
      <c r="I87" s="613"/>
      <c r="J87" s="613"/>
      <c r="K87" s="613"/>
      <c r="L87" s="613"/>
      <c r="M87" s="613"/>
      <c r="N87" s="613"/>
      <c r="O87" s="613"/>
      <c r="P87" s="100"/>
      <c r="Q87" s="101"/>
      <c r="R87" s="101"/>
      <c r="S87" s="101"/>
      <c r="T87" s="101"/>
      <c r="U87" s="101"/>
      <c r="V87" s="101"/>
      <c r="W87" s="101"/>
      <c r="X87" s="101"/>
      <c r="Y87" s="101"/>
      <c r="Z87" s="101"/>
      <c r="AA87" s="101"/>
      <c r="AB87" s="101"/>
      <c r="AC87" s="101"/>
      <c r="AD87" s="128"/>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row>
    <row r="88" spans="1:98" ht="12.75" outlineLevel="1">
      <c r="A88" s="152"/>
      <c r="B88" s="155" t="s">
        <v>426</v>
      </c>
      <c r="C88" s="614"/>
      <c r="D88" s="614"/>
      <c r="E88" s="614"/>
      <c r="F88" s="613" t="s">
        <v>416</v>
      </c>
      <c r="G88" s="613"/>
      <c r="H88" s="613"/>
      <c r="I88" s="613"/>
      <c r="J88" s="613"/>
      <c r="K88" s="613"/>
      <c r="L88" s="613"/>
      <c r="M88" s="613"/>
      <c r="N88" s="613"/>
      <c r="O88" s="613"/>
      <c r="P88" s="100"/>
      <c r="Q88" s="101"/>
      <c r="R88" s="101"/>
      <c r="S88" s="101"/>
      <c r="T88" s="101"/>
      <c r="U88" s="101"/>
      <c r="V88" s="101"/>
      <c r="W88" s="101"/>
      <c r="X88" s="101"/>
      <c r="Y88" s="101"/>
      <c r="Z88" s="101"/>
      <c r="AA88" s="101"/>
      <c r="AB88" s="101"/>
      <c r="AC88" s="101"/>
      <c r="AD88" s="128"/>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row>
    <row r="89" spans="1:98" ht="18" outlineLevel="1">
      <c r="A89" s="152"/>
      <c r="B89" s="155" t="s">
        <v>427</v>
      </c>
      <c r="C89" s="614"/>
      <c r="D89" s="614"/>
      <c r="E89" s="614"/>
      <c r="F89" s="613" t="s">
        <v>415</v>
      </c>
      <c r="G89" s="613"/>
      <c r="H89" s="613"/>
      <c r="I89" s="613"/>
      <c r="J89" s="613"/>
      <c r="K89" s="613"/>
      <c r="L89" s="613"/>
      <c r="M89" s="613"/>
      <c r="N89" s="613"/>
      <c r="O89" s="613"/>
      <c r="P89" s="100"/>
      <c r="Q89" s="101"/>
      <c r="R89" s="101"/>
      <c r="S89" s="101"/>
      <c r="T89" s="101"/>
      <c r="U89" s="101"/>
      <c r="V89" s="101"/>
      <c r="W89" s="101"/>
      <c r="X89" s="101"/>
      <c r="Y89" s="101"/>
      <c r="Z89" s="101"/>
      <c r="AA89" s="101"/>
      <c r="AB89" s="101"/>
      <c r="AC89" s="101"/>
      <c r="AD89" s="128"/>
      <c r="AE89" s="101"/>
      <c r="AF89" s="101"/>
      <c r="AG89" s="101"/>
      <c r="AH89" s="101"/>
      <c r="AI89" s="101"/>
      <c r="AJ89" s="101"/>
      <c r="AK89" s="101"/>
      <c r="AL89" s="101"/>
      <c r="AM89" s="101"/>
      <c r="AN89" s="101"/>
      <c r="AO89" s="101"/>
      <c r="AP89" s="101"/>
      <c r="AQ89" s="141"/>
      <c r="AR89" s="141"/>
      <c r="AS89" s="141"/>
      <c r="AT89" s="14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row>
    <row r="90" spans="1:98" ht="12.75" outlineLevel="1">
      <c r="A90" s="152"/>
      <c r="B90" s="155" t="s">
        <v>428</v>
      </c>
      <c r="C90" s="614"/>
      <c r="D90" s="614"/>
      <c r="E90" s="614"/>
      <c r="F90" s="613" t="s">
        <v>417</v>
      </c>
      <c r="G90" s="613"/>
      <c r="H90" s="613"/>
      <c r="I90" s="613"/>
      <c r="J90" s="613"/>
      <c r="K90" s="613"/>
      <c r="L90" s="613"/>
      <c r="M90" s="613"/>
      <c r="N90" s="613"/>
      <c r="O90" s="613"/>
      <c r="P90" s="100"/>
      <c r="Q90" s="101"/>
      <c r="R90" s="101"/>
      <c r="S90" s="101"/>
      <c r="T90" s="101"/>
      <c r="U90" s="101"/>
      <c r="V90" s="101"/>
      <c r="W90" s="101"/>
      <c r="X90" s="101"/>
      <c r="Y90" s="101"/>
      <c r="Z90" s="101"/>
      <c r="AA90" s="101"/>
      <c r="AB90" s="101"/>
      <c r="AC90" s="101"/>
      <c r="AD90" s="128"/>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row>
    <row r="91" spans="1:98" ht="12.75" outlineLevel="1">
      <c r="A91" s="152"/>
      <c r="B91" s="155" t="s">
        <v>429</v>
      </c>
      <c r="C91" s="614"/>
      <c r="D91" s="614"/>
      <c r="E91" s="614"/>
      <c r="F91" s="613" t="s">
        <v>418</v>
      </c>
      <c r="G91" s="613"/>
      <c r="H91" s="613"/>
      <c r="I91" s="613"/>
      <c r="J91" s="613"/>
      <c r="K91" s="613"/>
      <c r="L91" s="613"/>
      <c r="M91" s="613"/>
      <c r="N91" s="613"/>
      <c r="O91" s="613"/>
      <c r="P91" s="100"/>
      <c r="Q91" s="101"/>
      <c r="R91" s="101"/>
      <c r="S91" s="101"/>
      <c r="T91" s="101"/>
      <c r="U91" s="101"/>
      <c r="V91" s="101"/>
      <c r="W91" s="101"/>
      <c r="X91" s="101"/>
      <c r="Y91" s="101"/>
      <c r="Z91" s="101"/>
      <c r="AA91" s="101"/>
      <c r="AB91" s="101"/>
      <c r="AC91" s="101"/>
      <c r="AD91" s="128"/>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row>
    <row r="92" spans="1:98" ht="12.75" outlineLevel="1">
      <c r="A92" s="152"/>
      <c r="B92" s="155" t="s">
        <v>430</v>
      </c>
      <c r="C92" s="614"/>
      <c r="D92" s="614"/>
      <c r="E92" s="614"/>
      <c r="F92" s="613" t="s">
        <v>419</v>
      </c>
      <c r="G92" s="613"/>
      <c r="H92" s="613"/>
      <c r="I92" s="613"/>
      <c r="J92" s="613"/>
      <c r="K92" s="613"/>
      <c r="L92" s="613"/>
      <c r="M92" s="613"/>
      <c r="N92" s="613"/>
      <c r="O92" s="613"/>
      <c r="P92" s="100"/>
      <c r="Q92" s="101"/>
      <c r="R92" s="101"/>
      <c r="S92" s="101"/>
      <c r="T92" s="101"/>
      <c r="U92" s="101"/>
      <c r="V92" s="101"/>
      <c r="W92" s="101"/>
      <c r="X92" s="101"/>
      <c r="Y92" s="101"/>
      <c r="Z92" s="101"/>
      <c r="AA92" s="101"/>
      <c r="AB92" s="101"/>
      <c r="AC92" s="101"/>
      <c r="AD92" s="128"/>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row>
    <row r="93" spans="1:98" ht="12.75" outlineLevel="1">
      <c r="A93" s="152"/>
      <c r="B93" s="155" t="s">
        <v>431</v>
      </c>
      <c r="C93" s="614"/>
      <c r="D93" s="614"/>
      <c r="E93" s="614"/>
      <c r="F93" s="613" t="s">
        <v>420</v>
      </c>
      <c r="G93" s="613"/>
      <c r="H93" s="613"/>
      <c r="I93" s="613"/>
      <c r="J93" s="613"/>
      <c r="K93" s="613"/>
      <c r="L93" s="613"/>
      <c r="M93" s="613"/>
      <c r="N93" s="613"/>
      <c r="O93" s="613"/>
      <c r="P93" s="100"/>
      <c r="Q93" s="101"/>
      <c r="R93" s="101"/>
      <c r="S93" s="101"/>
      <c r="T93" s="101"/>
      <c r="U93" s="101"/>
      <c r="V93" s="101"/>
      <c r="W93" s="101"/>
      <c r="X93" s="101"/>
      <c r="Y93" s="101"/>
      <c r="Z93" s="101"/>
      <c r="AA93" s="101"/>
      <c r="AB93" s="101"/>
      <c r="AC93" s="101"/>
      <c r="AD93" s="128"/>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row>
    <row r="94" spans="1:98" ht="12.75" customHeight="1" hidden="1" outlineLevel="2">
      <c r="A94" s="152"/>
      <c r="B94" s="155" t="s">
        <v>78</v>
      </c>
      <c r="C94" s="616" t="s">
        <v>79</v>
      </c>
      <c r="D94" s="616"/>
      <c r="E94" s="616"/>
      <c r="F94" s="613" t="s">
        <v>80</v>
      </c>
      <c r="G94" s="613"/>
      <c r="H94" s="613"/>
      <c r="I94" s="613"/>
      <c r="J94" s="613"/>
      <c r="K94" s="613"/>
      <c r="L94" s="613"/>
      <c r="M94" s="613"/>
      <c r="N94" s="613"/>
      <c r="O94" s="613"/>
      <c r="P94" s="100"/>
      <c r="Q94" s="101"/>
      <c r="R94" s="101"/>
      <c r="S94" s="101"/>
      <c r="T94" s="101"/>
      <c r="U94" s="101"/>
      <c r="V94" s="101"/>
      <c r="W94" s="101"/>
      <c r="X94" s="101"/>
      <c r="Y94" s="101"/>
      <c r="Z94" s="101"/>
      <c r="AA94" s="101"/>
      <c r="AB94" s="101"/>
      <c r="AC94" s="101"/>
      <c r="AD94" s="128"/>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row>
    <row r="95" spans="1:98" ht="12.75" customHeight="1" hidden="1" outlineLevel="2">
      <c r="A95" s="152"/>
      <c r="B95" s="155" t="s">
        <v>81</v>
      </c>
      <c r="C95" s="616" t="s">
        <v>79</v>
      </c>
      <c r="D95" s="616"/>
      <c r="E95" s="616"/>
      <c r="F95" s="613" t="s">
        <v>82</v>
      </c>
      <c r="G95" s="613"/>
      <c r="H95" s="613"/>
      <c r="I95" s="613"/>
      <c r="J95" s="613"/>
      <c r="K95" s="613"/>
      <c r="L95" s="613"/>
      <c r="M95" s="613"/>
      <c r="N95" s="613"/>
      <c r="O95" s="613"/>
      <c r="P95" s="100"/>
      <c r="Q95" s="101"/>
      <c r="R95" s="101"/>
      <c r="S95" s="101"/>
      <c r="T95" s="101"/>
      <c r="U95" s="101"/>
      <c r="V95" s="101"/>
      <c r="W95" s="101"/>
      <c r="X95" s="101"/>
      <c r="Y95" s="101"/>
      <c r="Z95" s="101"/>
      <c r="AA95" s="101"/>
      <c r="AB95" s="101"/>
      <c r="AC95" s="101"/>
      <c r="AD95" s="128"/>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row>
    <row r="96" spans="1:98" ht="12.75" outlineLevel="1" collapsed="1">
      <c r="A96" s="152"/>
      <c r="B96" s="155" t="s">
        <v>432</v>
      </c>
      <c r="C96" s="617"/>
      <c r="D96" s="617"/>
      <c r="E96" s="617"/>
      <c r="F96" s="613" t="s">
        <v>421</v>
      </c>
      <c r="G96" s="613"/>
      <c r="H96" s="613"/>
      <c r="I96" s="613"/>
      <c r="J96" s="613"/>
      <c r="K96" s="613"/>
      <c r="L96" s="613"/>
      <c r="M96" s="613"/>
      <c r="N96" s="613"/>
      <c r="O96" s="613"/>
      <c r="P96" s="100"/>
      <c r="Q96" s="101"/>
      <c r="R96" s="101"/>
      <c r="S96" s="101"/>
      <c r="T96" s="101"/>
      <c r="U96" s="101"/>
      <c r="V96" s="101"/>
      <c r="W96" s="101"/>
      <c r="X96" s="101"/>
      <c r="Y96" s="101"/>
      <c r="Z96" s="101"/>
      <c r="AA96" s="101"/>
      <c r="AB96" s="101"/>
      <c r="AC96" s="101"/>
      <c r="AD96" s="128"/>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row>
    <row r="97" spans="1:98" ht="12.75" outlineLevel="1">
      <c r="A97" s="152"/>
      <c r="B97" s="155" t="s">
        <v>433</v>
      </c>
      <c r="C97" s="617"/>
      <c r="D97" s="617"/>
      <c r="E97" s="617"/>
      <c r="F97" s="613" t="s">
        <v>422</v>
      </c>
      <c r="G97" s="613"/>
      <c r="H97" s="613"/>
      <c r="I97" s="613"/>
      <c r="J97" s="613"/>
      <c r="K97" s="613"/>
      <c r="L97" s="613"/>
      <c r="M97" s="613"/>
      <c r="N97" s="613"/>
      <c r="O97" s="613"/>
      <c r="P97" s="100"/>
      <c r="Q97" s="101"/>
      <c r="R97" s="101"/>
      <c r="S97" s="101"/>
      <c r="T97" s="101"/>
      <c r="U97" s="101"/>
      <c r="V97" s="101"/>
      <c r="W97" s="101"/>
      <c r="X97" s="101"/>
      <c r="Y97" s="101"/>
      <c r="Z97" s="101"/>
      <c r="AA97" s="101"/>
      <c r="AB97" s="101"/>
      <c r="AC97" s="101"/>
      <c r="AD97" s="128"/>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row>
    <row r="98" spans="1:98" ht="12.75" outlineLevel="1">
      <c r="A98" s="152"/>
      <c r="B98" s="155" t="s">
        <v>434</v>
      </c>
      <c r="C98" s="615"/>
      <c r="D98" s="615"/>
      <c r="E98" s="615"/>
      <c r="F98" s="613" t="s">
        <v>423</v>
      </c>
      <c r="G98" s="613"/>
      <c r="H98" s="613"/>
      <c r="I98" s="613"/>
      <c r="J98" s="613"/>
      <c r="K98" s="613"/>
      <c r="L98" s="613"/>
      <c r="M98" s="613"/>
      <c r="N98" s="613"/>
      <c r="O98" s="613"/>
      <c r="P98" s="100"/>
      <c r="Q98" s="101"/>
      <c r="R98" s="101"/>
      <c r="S98" s="101"/>
      <c r="T98" s="101"/>
      <c r="U98" s="101"/>
      <c r="V98" s="101"/>
      <c r="W98" s="101"/>
      <c r="X98" s="101"/>
      <c r="Y98" s="101"/>
      <c r="Z98" s="101"/>
      <c r="AA98" s="101"/>
      <c r="AB98" s="101"/>
      <c r="AC98" s="101"/>
      <c r="AD98" s="128"/>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row>
    <row r="99" spans="1:98" ht="12.75" outlineLevel="1">
      <c r="A99" s="152"/>
      <c r="B99" s="155" t="s">
        <v>435</v>
      </c>
      <c r="C99" s="614" t="s">
        <v>83</v>
      </c>
      <c r="D99" s="614"/>
      <c r="E99" s="614"/>
      <c r="F99" s="613" t="s">
        <v>84</v>
      </c>
      <c r="G99" s="613"/>
      <c r="H99" s="613"/>
      <c r="I99" s="613"/>
      <c r="J99" s="613"/>
      <c r="K99" s="613"/>
      <c r="L99" s="613"/>
      <c r="M99" s="613"/>
      <c r="N99" s="613"/>
      <c r="O99" s="613"/>
      <c r="P99" s="100"/>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row>
    <row r="100" spans="1:98" ht="12.75" outlineLevel="1">
      <c r="A100" s="152"/>
      <c r="B100" s="155" t="s">
        <v>436</v>
      </c>
      <c r="C100" s="614" t="s">
        <v>83</v>
      </c>
      <c r="D100" s="614"/>
      <c r="E100" s="614"/>
      <c r="F100" s="613" t="s">
        <v>85</v>
      </c>
      <c r="G100" s="613"/>
      <c r="H100" s="613"/>
      <c r="I100" s="613"/>
      <c r="J100" s="613"/>
      <c r="K100" s="613"/>
      <c r="L100" s="613"/>
      <c r="M100" s="613"/>
      <c r="N100" s="613"/>
      <c r="O100" s="613"/>
      <c r="P100" s="100"/>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row>
    <row r="101" spans="1:98" ht="12.75" outlineLevel="1">
      <c r="A101" s="152"/>
      <c r="B101" s="155" t="s">
        <v>437</v>
      </c>
      <c r="C101" s="615"/>
      <c r="D101" s="615"/>
      <c r="E101" s="615"/>
      <c r="F101" s="613" t="s">
        <v>86</v>
      </c>
      <c r="G101" s="613"/>
      <c r="H101" s="613"/>
      <c r="I101" s="613"/>
      <c r="J101" s="613"/>
      <c r="K101" s="613"/>
      <c r="L101" s="613"/>
      <c r="M101" s="613"/>
      <c r="N101" s="613"/>
      <c r="O101" s="613"/>
      <c r="P101" s="100"/>
      <c r="Q101" s="101"/>
      <c r="R101" s="101"/>
      <c r="S101" s="101"/>
      <c r="T101" s="101"/>
      <c r="U101" s="101"/>
      <c r="V101" s="101"/>
      <c r="W101" s="101"/>
      <c r="X101" s="101"/>
      <c r="Y101" s="101"/>
      <c r="Z101" s="101"/>
      <c r="AA101" s="101"/>
      <c r="AB101" s="101"/>
      <c r="AC101" s="101"/>
      <c r="AD101" s="128"/>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row>
    <row r="102" spans="1:98" ht="12.75" outlineLevel="1">
      <c r="A102" s="152"/>
      <c r="B102" s="156" t="s">
        <v>438</v>
      </c>
      <c r="C102" s="615"/>
      <c r="D102" s="615"/>
      <c r="E102" s="615"/>
      <c r="F102" s="613" t="s">
        <v>87</v>
      </c>
      <c r="G102" s="613"/>
      <c r="H102" s="613"/>
      <c r="I102" s="613"/>
      <c r="J102" s="613"/>
      <c r="K102" s="613"/>
      <c r="L102" s="613"/>
      <c r="M102" s="613"/>
      <c r="N102" s="613"/>
      <c r="O102" s="613"/>
      <c r="P102" s="100"/>
      <c r="Q102" s="101"/>
      <c r="R102" s="101"/>
      <c r="S102" s="101"/>
      <c r="T102" s="101"/>
      <c r="U102" s="101"/>
      <c r="V102" s="101"/>
      <c r="W102" s="101"/>
      <c r="X102" s="101"/>
      <c r="Y102" s="101"/>
      <c r="Z102" s="101"/>
      <c r="AA102" s="101"/>
      <c r="AB102" s="101"/>
      <c r="AC102" s="101"/>
      <c r="AD102" s="128"/>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row>
    <row r="103" spans="1:98" ht="12.75" outlineLevel="1">
      <c r="A103" s="152"/>
      <c r="B103" s="321"/>
      <c r="C103" s="302"/>
      <c r="D103" s="302"/>
      <c r="E103" s="302"/>
      <c r="F103" s="302"/>
      <c r="G103" s="302"/>
      <c r="H103" s="302"/>
      <c r="I103" s="302"/>
      <c r="J103" s="302"/>
      <c r="K103" s="168"/>
      <c r="L103" s="168"/>
      <c r="M103" s="302"/>
      <c r="N103" s="302"/>
      <c r="O103" s="320"/>
      <c r="P103" s="100"/>
      <c r="Q103" s="101"/>
      <c r="R103" s="101"/>
      <c r="S103" s="101"/>
      <c r="T103" s="101"/>
      <c r="U103" s="101"/>
      <c r="V103" s="101"/>
      <c r="W103" s="101"/>
      <c r="X103" s="101"/>
      <c r="Y103" s="101"/>
      <c r="Z103" s="101"/>
      <c r="AA103" s="101"/>
      <c r="AB103" s="101"/>
      <c r="AC103" s="101"/>
      <c r="AD103" s="128"/>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row>
    <row r="104" spans="1:99" s="329" customFormat="1" ht="20.25" outlineLevel="1">
      <c r="A104" s="322"/>
      <c r="B104" s="323" t="s">
        <v>397</v>
      </c>
      <c r="C104" s="323"/>
      <c r="D104" s="323"/>
      <c r="E104" s="323"/>
      <c r="F104" s="323"/>
      <c r="G104" s="324"/>
      <c r="H104" s="324"/>
      <c r="I104" s="324"/>
      <c r="J104" s="324"/>
      <c r="K104" s="325"/>
      <c r="L104" s="325"/>
      <c r="M104" s="323"/>
      <c r="N104" s="323"/>
      <c r="O104" s="326"/>
      <c r="P104" s="327"/>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c r="BQ104" s="328"/>
      <c r="BR104" s="328"/>
      <c r="BS104" s="328"/>
      <c r="BT104" s="328"/>
      <c r="BU104" s="328"/>
      <c r="BV104" s="328"/>
      <c r="BW104" s="328"/>
      <c r="BX104" s="328"/>
      <c r="BY104" s="328"/>
      <c r="BZ104" s="328"/>
      <c r="CA104" s="328"/>
      <c r="CB104" s="328"/>
      <c r="CC104" s="328"/>
      <c r="CD104" s="328"/>
      <c r="CE104" s="328"/>
      <c r="CF104" s="328"/>
      <c r="CG104" s="328"/>
      <c r="CH104" s="328"/>
      <c r="CI104" s="328"/>
      <c r="CJ104" s="328"/>
      <c r="CK104" s="328"/>
      <c r="CL104" s="328"/>
      <c r="CM104" s="328"/>
      <c r="CN104" s="328"/>
      <c r="CO104" s="328"/>
      <c r="CP104" s="328"/>
      <c r="CQ104" s="328"/>
      <c r="CR104" s="328"/>
      <c r="CS104" s="328"/>
      <c r="CT104" s="328"/>
      <c r="CU104" s="328"/>
    </row>
    <row r="105" spans="1:99" s="333" customFormat="1" ht="39" customHeight="1" outlineLevel="1">
      <c r="A105" s="152"/>
      <c r="B105" s="584" t="s">
        <v>399</v>
      </c>
      <c r="C105" s="585"/>
      <c r="D105" s="585"/>
      <c r="E105" s="585"/>
      <c r="F105" s="585"/>
      <c r="G105" s="585"/>
      <c r="H105" s="585"/>
      <c r="I105" s="585"/>
      <c r="J105" s="585"/>
      <c r="K105" s="111"/>
      <c r="L105" s="111"/>
      <c r="M105" s="112"/>
      <c r="N105" s="112"/>
      <c r="O105" s="330"/>
      <c r="P105" s="331"/>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row>
    <row r="106" spans="1:99" s="167" customFormat="1" ht="27" customHeight="1" outlineLevel="1">
      <c r="A106" s="283"/>
      <c r="B106" s="606" t="s">
        <v>398</v>
      </c>
      <c r="C106" s="607"/>
      <c r="D106" s="607"/>
      <c r="E106" s="607"/>
      <c r="F106" s="607"/>
      <c r="G106" s="607"/>
      <c r="H106" s="607"/>
      <c r="I106" s="607"/>
      <c r="J106" s="607"/>
      <c r="K106" s="334"/>
      <c r="L106" s="334"/>
      <c r="M106" s="335"/>
      <c r="N106" s="335"/>
      <c r="O106" s="336"/>
      <c r="P106" s="300"/>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row>
    <row r="107" spans="1:99" ht="12.75" outlineLevel="1">
      <c r="A107" s="152"/>
      <c r="B107" s="337"/>
      <c r="C107" s="337"/>
      <c r="D107" s="337"/>
      <c r="E107" s="337"/>
      <c r="F107" s="337"/>
      <c r="G107" s="338"/>
      <c r="H107" s="338"/>
      <c r="I107" s="338"/>
      <c r="J107" s="338"/>
      <c r="K107" s="339"/>
      <c r="L107" s="339"/>
      <c r="M107" s="337"/>
      <c r="N107" s="337"/>
      <c r="O107" s="340"/>
      <c r="P107" s="100"/>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row>
    <row r="108" spans="1:98" ht="12.75">
      <c r="A108" s="152"/>
      <c r="B108" s="321" t="s">
        <v>22</v>
      </c>
      <c r="C108" s="302"/>
      <c r="D108" s="302"/>
      <c r="E108" s="302"/>
      <c r="F108" s="302"/>
      <c r="G108" s="302"/>
      <c r="H108" s="302"/>
      <c r="I108" s="302"/>
      <c r="J108" s="302"/>
      <c r="K108" s="168"/>
      <c r="L108" s="168"/>
      <c r="M108" s="302"/>
      <c r="N108" s="302"/>
      <c r="O108" s="302"/>
      <c r="P108" s="194"/>
      <c r="Q108" s="101"/>
      <c r="R108" s="101"/>
      <c r="S108" s="101"/>
      <c r="T108" s="101"/>
      <c r="U108" s="101"/>
      <c r="V108" s="101"/>
      <c r="W108" s="101"/>
      <c r="X108" s="101"/>
      <c r="Y108" s="101"/>
      <c r="Z108" s="101"/>
      <c r="AA108" s="101"/>
      <c r="AB108" s="101"/>
      <c r="AC108" s="101"/>
      <c r="AD108" s="128"/>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row>
    <row r="109" spans="1:98" ht="12.75">
      <c r="A109" s="341"/>
      <c r="B109" s="342"/>
      <c r="C109" s="194"/>
      <c r="D109" s="194"/>
      <c r="E109" s="194"/>
      <c r="F109" s="194"/>
      <c r="G109" s="194"/>
      <c r="H109" s="194"/>
      <c r="I109" s="194"/>
      <c r="J109" s="194"/>
      <c r="K109" s="313"/>
      <c r="L109" s="313"/>
      <c r="M109" s="194"/>
      <c r="N109" s="194"/>
      <c r="O109" s="194"/>
      <c r="P109" s="101"/>
      <c r="Q109" s="101"/>
      <c r="R109" s="101"/>
      <c r="S109" s="101"/>
      <c r="T109" s="101"/>
      <c r="U109" s="101"/>
      <c r="V109" s="101"/>
      <c r="W109" s="101"/>
      <c r="X109" s="101"/>
      <c r="Y109" s="101"/>
      <c r="Z109" s="101"/>
      <c r="AA109" s="101"/>
      <c r="AB109" s="101"/>
      <c r="AC109" s="101"/>
      <c r="AD109" s="128"/>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row>
    <row r="110" spans="1:98" ht="12.75">
      <c r="A110" s="341"/>
      <c r="B110" s="342"/>
      <c r="C110" s="194"/>
      <c r="D110" s="194"/>
      <c r="E110" s="194"/>
      <c r="F110" s="194"/>
      <c r="G110" s="194"/>
      <c r="H110" s="194"/>
      <c r="I110" s="194"/>
      <c r="J110" s="194"/>
      <c r="K110" s="313"/>
      <c r="L110" s="313"/>
      <c r="M110" s="194"/>
      <c r="N110" s="194"/>
      <c r="O110" s="194"/>
      <c r="P110" s="101"/>
      <c r="Q110" s="101"/>
      <c r="R110" s="101"/>
      <c r="S110" s="101"/>
      <c r="T110" s="101"/>
      <c r="U110" s="101"/>
      <c r="V110" s="101"/>
      <c r="W110" s="101"/>
      <c r="X110" s="101"/>
      <c r="Y110" s="101"/>
      <c r="Z110" s="101"/>
      <c r="AA110" s="101"/>
      <c r="AB110" s="101"/>
      <c r="AC110" s="101"/>
      <c r="AD110" s="128"/>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row>
    <row r="111" spans="1:98" s="167" customFormat="1" ht="18">
      <c r="A111" s="134" t="s">
        <v>88</v>
      </c>
      <c r="B111" s="135"/>
      <c r="C111" s="314"/>
      <c r="D111" s="314"/>
      <c r="E111" s="315"/>
      <c r="F111" s="137"/>
      <c r="G111" s="343"/>
      <c r="H111" s="343"/>
      <c r="I111" s="343"/>
      <c r="J111" s="343"/>
      <c r="K111" s="139"/>
      <c r="L111" s="139"/>
      <c r="M111" s="139"/>
      <c r="N111" s="139"/>
      <c r="O111" s="165"/>
      <c r="P111" s="300"/>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row>
    <row r="112" spans="1:98" ht="7.5" customHeight="1" outlineLevel="1">
      <c r="A112" s="344"/>
      <c r="B112" s="345"/>
      <c r="C112" s="318"/>
      <c r="D112" s="318"/>
      <c r="E112" s="346"/>
      <c r="F112" s="254"/>
      <c r="G112" s="254"/>
      <c r="H112" s="254"/>
      <c r="I112" s="254"/>
      <c r="J112" s="254"/>
      <c r="K112" s="254"/>
      <c r="L112" s="347"/>
      <c r="M112" s="347"/>
      <c r="N112" s="347"/>
      <c r="O112" s="348"/>
      <c r="P112" s="100"/>
      <c r="Q112" s="101"/>
      <c r="R112" s="101"/>
      <c r="S112" s="101"/>
      <c r="T112" s="101"/>
      <c r="U112" s="101"/>
      <c r="V112" s="101"/>
      <c r="W112" s="101"/>
      <c r="X112" s="101"/>
      <c r="Y112" s="101"/>
      <c r="Z112" s="101"/>
      <c r="AA112" s="101"/>
      <c r="AB112" s="101"/>
      <c r="AC112" s="101"/>
      <c r="AD112" s="128"/>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row>
    <row r="113" spans="1:98" ht="12.75" outlineLevel="1">
      <c r="A113" s="152"/>
      <c r="B113" s="149" t="s">
        <v>447</v>
      </c>
      <c r="C113" s="615"/>
      <c r="D113" s="615"/>
      <c r="E113" s="615"/>
      <c r="F113" s="613" t="s">
        <v>439</v>
      </c>
      <c r="G113" s="613"/>
      <c r="H113" s="613"/>
      <c r="I113" s="613"/>
      <c r="J113" s="613"/>
      <c r="K113" s="613"/>
      <c r="L113" s="613"/>
      <c r="M113" s="613"/>
      <c r="N113" s="613"/>
      <c r="O113" s="613"/>
      <c r="P113" s="100"/>
      <c r="Q113" s="101"/>
      <c r="R113" s="101"/>
      <c r="S113" s="101"/>
      <c r="T113" s="101"/>
      <c r="U113" s="101"/>
      <c r="V113" s="101"/>
      <c r="W113" s="101"/>
      <c r="X113" s="101"/>
      <c r="Y113" s="101"/>
      <c r="Z113" s="101"/>
      <c r="AA113" s="101"/>
      <c r="AB113" s="101"/>
      <c r="AC113" s="101"/>
      <c r="AD113" s="128"/>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row>
    <row r="114" spans="1:98" ht="12.75" outlineLevel="1">
      <c r="A114" s="152"/>
      <c r="B114" s="155" t="s">
        <v>448</v>
      </c>
      <c r="C114" s="617"/>
      <c r="D114" s="617"/>
      <c r="E114" s="617"/>
      <c r="F114" s="613" t="s">
        <v>440</v>
      </c>
      <c r="G114" s="613"/>
      <c r="H114" s="613"/>
      <c r="I114" s="613"/>
      <c r="J114" s="613"/>
      <c r="K114" s="613"/>
      <c r="L114" s="613"/>
      <c r="M114" s="613"/>
      <c r="N114" s="613"/>
      <c r="O114" s="613"/>
      <c r="P114" s="100"/>
      <c r="Q114" s="101"/>
      <c r="R114" s="101"/>
      <c r="S114" s="101"/>
      <c r="T114" s="101"/>
      <c r="U114" s="101"/>
      <c r="V114" s="101"/>
      <c r="W114" s="101"/>
      <c r="X114" s="101"/>
      <c r="Y114" s="101"/>
      <c r="Z114" s="101"/>
      <c r="AA114" s="101"/>
      <c r="AB114" s="101"/>
      <c r="AC114" s="101"/>
      <c r="AD114" s="128"/>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row>
    <row r="115" spans="1:98" ht="12.75" outlineLevel="1">
      <c r="A115" s="152"/>
      <c r="B115" s="155" t="s">
        <v>449</v>
      </c>
      <c r="C115" s="615"/>
      <c r="D115" s="615"/>
      <c r="E115" s="615"/>
      <c r="F115" s="613" t="s">
        <v>440</v>
      </c>
      <c r="G115" s="613"/>
      <c r="H115" s="613"/>
      <c r="I115" s="613"/>
      <c r="J115" s="613"/>
      <c r="K115" s="613"/>
      <c r="L115" s="613"/>
      <c r="M115" s="613"/>
      <c r="N115" s="613"/>
      <c r="O115" s="613"/>
      <c r="P115" s="100"/>
      <c r="Q115" s="101"/>
      <c r="R115" s="101"/>
      <c r="S115" s="101"/>
      <c r="T115" s="101"/>
      <c r="U115" s="101"/>
      <c r="V115" s="101"/>
      <c r="W115" s="101"/>
      <c r="X115" s="101"/>
      <c r="Y115" s="101"/>
      <c r="Z115" s="101"/>
      <c r="AA115" s="101"/>
      <c r="AB115" s="101"/>
      <c r="AC115" s="101"/>
      <c r="AD115" s="128"/>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row>
    <row r="116" spans="1:98" ht="12.75" outlineLevel="1">
      <c r="A116" s="152"/>
      <c r="B116" s="155" t="s">
        <v>450</v>
      </c>
      <c r="C116" s="615"/>
      <c r="D116" s="615"/>
      <c r="E116" s="615"/>
      <c r="F116" s="613" t="s">
        <v>441</v>
      </c>
      <c r="G116" s="613"/>
      <c r="H116" s="613"/>
      <c r="I116" s="613"/>
      <c r="J116" s="613"/>
      <c r="K116" s="613"/>
      <c r="L116" s="613"/>
      <c r="M116" s="613"/>
      <c r="N116" s="613"/>
      <c r="O116" s="613"/>
      <c r="P116" s="100"/>
      <c r="Q116" s="101"/>
      <c r="R116" s="101"/>
      <c r="S116" s="101"/>
      <c r="T116" s="101"/>
      <c r="U116" s="101"/>
      <c r="V116" s="101"/>
      <c r="W116" s="101"/>
      <c r="X116" s="101"/>
      <c r="Y116" s="101"/>
      <c r="Z116" s="101"/>
      <c r="AA116" s="101"/>
      <c r="AB116" s="101"/>
      <c r="AC116" s="101"/>
      <c r="AD116" s="128"/>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row>
    <row r="117" spans="1:98" ht="12.75" outlineLevel="1">
      <c r="A117" s="152"/>
      <c r="B117" s="155" t="s">
        <v>451</v>
      </c>
      <c r="C117" s="615"/>
      <c r="D117" s="615"/>
      <c r="E117" s="615"/>
      <c r="F117" s="613" t="s">
        <v>441</v>
      </c>
      <c r="G117" s="613"/>
      <c r="H117" s="613"/>
      <c r="I117" s="613"/>
      <c r="J117" s="613"/>
      <c r="K117" s="613"/>
      <c r="L117" s="613"/>
      <c r="M117" s="613"/>
      <c r="N117" s="613"/>
      <c r="O117" s="613"/>
      <c r="P117" s="100"/>
      <c r="Q117" s="101"/>
      <c r="R117" s="101"/>
      <c r="S117" s="101"/>
      <c r="T117" s="101"/>
      <c r="U117" s="101"/>
      <c r="V117" s="101"/>
      <c r="W117" s="101"/>
      <c r="X117" s="101"/>
      <c r="Y117" s="101"/>
      <c r="Z117" s="101"/>
      <c r="AA117" s="101"/>
      <c r="AB117" s="101"/>
      <c r="AC117" s="101"/>
      <c r="AD117" s="128"/>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row>
    <row r="118" spans="1:98" ht="12.75" outlineLevel="1">
      <c r="A118" s="152"/>
      <c r="B118" s="155" t="s">
        <v>452</v>
      </c>
      <c r="C118" s="615"/>
      <c r="D118" s="615"/>
      <c r="E118" s="615"/>
      <c r="F118" s="613" t="s">
        <v>441</v>
      </c>
      <c r="G118" s="613"/>
      <c r="H118" s="613"/>
      <c r="I118" s="613"/>
      <c r="J118" s="613"/>
      <c r="K118" s="613"/>
      <c r="L118" s="613"/>
      <c r="M118" s="613"/>
      <c r="N118" s="613"/>
      <c r="O118" s="613"/>
      <c r="P118" s="100"/>
      <c r="Q118" s="101"/>
      <c r="R118" s="101"/>
      <c r="S118" s="101"/>
      <c r="T118" s="101"/>
      <c r="U118" s="101"/>
      <c r="V118" s="101"/>
      <c r="W118" s="101"/>
      <c r="X118" s="101"/>
      <c r="Y118" s="101"/>
      <c r="Z118" s="101"/>
      <c r="AA118" s="101"/>
      <c r="AB118" s="101"/>
      <c r="AC118" s="101"/>
      <c r="AD118" s="128"/>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row>
    <row r="119" spans="1:98" ht="12.75" outlineLevel="1">
      <c r="A119" s="152"/>
      <c r="B119" s="155" t="s">
        <v>453</v>
      </c>
      <c r="C119" s="615"/>
      <c r="D119" s="615"/>
      <c r="E119" s="615"/>
      <c r="F119" s="613" t="s">
        <v>442</v>
      </c>
      <c r="G119" s="613"/>
      <c r="H119" s="613"/>
      <c r="I119" s="613"/>
      <c r="J119" s="613"/>
      <c r="K119" s="613"/>
      <c r="L119" s="613"/>
      <c r="M119" s="613"/>
      <c r="N119" s="613"/>
      <c r="O119" s="613"/>
      <c r="P119" s="100"/>
      <c r="Q119" s="101"/>
      <c r="R119" s="101"/>
      <c r="S119" s="101"/>
      <c r="T119" s="101"/>
      <c r="U119" s="101"/>
      <c r="V119" s="101"/>
      <c r="W119" s="101"/>
      <c r="X119" s="101"/>
      <c r="Y119" s="101"/>
      <c r="Z119" s="101"/>
      <c r="AA119" s="101"/>
      <c r="AB119" s="101"/>
      <c r="AC119" s="101"/>
      <c r="AD119" s="128"/>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row>
    <row r="120" spans="1:98" ht="12.75" outlineLevel="1">
      <c r="A120" s="152"/>
      <c r="B120" s="155" t="s">
        <v>454</v>
      </c>
      <c r="C120" s="615"/>
      <c r="D120" s="615"/>
      <c r="E120" s="615"/>
      <c r="F120" s="613" t="s">
        <v>443</v>
      </c>
      <c r="G120" s="613"/>
      <c r="H120" s="613"/>
      <c r="I120" s="613"/>
      <c r="J120" s="613"/>
      <c r="K120" s="613"/>
      <c r="L120" s="613"/>
      <c r="M120" s="613"/>
      <c r="N120" s="613"/>
      <c r="O120" s="613"/>
      <c r="P120" s="100"/>
      <c r="Q120" s="101"/>
      <c r="R120" s="101"/>
      <c r="S120" s="101"/>
      <c r="T120" s="101"/>
      <c r="U120" s="101"/>
      <c r="V120" s="101"/>
      <c r="W120" s="101"/>
      <c r="X120" s="101"/>
      <c r="Y120" s="101"/>
      <c r="Z120" s="101"/>
      <c r="AA120" s="101"/>
      <c r="AB120" s="101"/>
      <c r="AC120" s="101"/>
      <c r="AD120" s="128"/>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row>
    <row r="121" spans="1:98" ht="12.75" outlineLevel="1">
      <c r="A121" s="152"/>
      <c r="B121" s="155" t="s">
        <v>455</v>
      </c>
      <c r="C121" s="615"/>
      <c r="D121" s="615"/>
      <c r="E121" s="615"/>
      <c r="F121" s="613" t="s">
        <v>444</v>
      </c>
      <c r="G121" s="613"/>
      <c r="H121" s="613"/>
      <c r="I121" s="613"/>
      <c r="J121" s="613"/>
      <c r="K121" s="613"/>
      <c r="L121" s="613"/>
      <c r="M121" s="613"/>
      <c r="N121" s="613"/>
      <c r="O121" s="613"/>
      <c r="P121" s="100"/>
      <c r="Q121" s="101"/>
      <c r="R121" s="101"/>
      <c r="S121" s="101"/>
      <c r="T121" s="101"/>
      <c r="U121" s="101"/>
      <c r="V121" s="101"/>
      <c r="W121" s="101"/>
      <c r="X121" s="101"/>
      <c r="Y121" s="101"/>
      <c r="Z121" s="101"/>
      <c r="AA121" s="101"/>
      <c r="AB121" s="101"/>
      <c r="AC121" s="101"/>
      <c r="AD121" s="128"/>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row>
    <row r="122" spans="1:98" ht="12.75" outlineLevel="1">
      <c r="A122" s="152"/>
      <c r="B122" s="155" t="s">
        <v>456</v>
      </c>
      <c r="C122" s="615"/>
      <c r="D122" s="615"/>
      <c r="E122" s="615"/>
      <c r="F122" s="613" t="s">
        <v>445</v>
      </c>
      <c r="G122" s="613"/>
      <c r="H122" s="613"/>
      <c r="I122" s="613"/>
      <c r="J122" s="613"/>
      <c r="K122" s="613"/>
      <c r="L122" s="613"/>
      <c r="M122" s="613"/>
      <c r="N122" s="613"/>
      <c r="O122" s="613"/>
      <c r="P122" s="100"/>
      <c r="Q122" s="101"/>
      <c r="R122" s="101"/>
      <c r="S122" s="101"/>
      <c r="T122" s="101"/>
      <c r="U122" s="101"/>
      <c r="V122" s="101"/>
      <c r="W122" s="101"/>
      <c r="X122" s="101"/>
      <c r="Y122" s="101"/>
      <c r="Z122" s="101"/>
      <c r="AA122" s="101"/>
      <c r="AB122" s="101"/>
      <c r="AC122" s="101"/>
      <c r="AD122" s="128"/>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row>
    <row r="123" spans="1:98" ht="12.75" outlineLevel="1">
      <c r="A123" s="152"/>
      <c r="B123" s="155" t="s">
        <v>457</v>
      </c>
      <c r="C123" s="615"/>
      <c r="D123" s="615"/>
      <c r="E123" s="615"/>
      <c r="F123" s="613" t="s">
        <v>446</v>
      </c>
      <c r="G123" s="613"/>
      <c r="H123" s="613"/>
      <c r="I123" s="613"/>
      <c r="J123" s="613"/>
      <c r="K123" s="613"/>
      <c r="L123" s="613"/>
      <c r="M123" s="613"/>
      <c r="N123" s="613"/>
      <c r="O123" s="613"/>
      <c r="P123" s="100"/>
      <c r="Q123" s="101"/>
      <c r="R123" s="101"/>
      <c r="S123" s="101"/>
      <c r="T123" s="101"/>
      <c r="U123" s="101"/>
      <c r="V123" s="101"/>
      <c r="W123" s="101"/>
      <c r="X123" s="101"/>
      <c r="Y123" s="101"/>
      <c r="Z123" s="101"/>
      <c r="AA123" s="101"/>
      <c r="AB123" s="101"/>
      <c r="AC123" s="101"/>
      <c r="AD123" s="128"/>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row>
    <row r="124" spans="1:98" ht="12.75">
      <c r="A124" s="157"/>
      <c r="B124" s="305" t="s">
        <v>22</v>
      </c>
      <c r="C124" s="160"/>
      <c r="D124" s="160"/>
      <c r="E124" s="160"/>
      <c r="F124" s="306"/>
      <c r="G124" s="306"/>
      <c r="H124" s="306"/>
      <c r="I124" s="306"/>
      <c r="J124" s="306"/>
      <c r="K124" s="307"/>
      <c r="L124" s="307"/>
      <c r="M124" s="307"/>
      <c r="N124" s="307"/>
      <c r="O124" s="349"/>
      <c r="P124" s="100"/>
      <c r="Q124" s="101"/>
      <c r="R124" s="101"/>
      <c r="S124" s="131"/>
      <c r="T124" s="101"/>
      <c r="U124" s="101"/>
      <c r="V124" s="101"/>
      <c r="W124" s="101"/>
      <c r="X124" s="101"/>
      <c r="Y124" s="101"/>
      <c r="Z124" s="101"/>
      <c r="AA124" s="101"/>
      <c r="AB124" s="101"/>
      <c r="AC124" s="101"/>
      <c r="AD124" s="128"/>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row>
    <row r="125" spans="1:99" ht="12.75">
      <c r="A125" s="129"/>
      <c r="B125" s="126"/>
      <c r="C125" s="350"/>
      <c r="D125" s="350"/>
      <c r="E125" s="131"/>
      <c r="F125" s="101"/>
      <c r="G125" s="101"/>
      <c r="H125" s="101"/>
      <c r="I125" s="101"/>
      <c r="J125" s="101"/>
      <c r="K125" s="127"/>
      <c r="L125" s="127"/>
      <c r="M125" s="101"/>
      <c r="N125" s="101"/>
      <c r="O125" s="101"/>
      <c r="P125" s="101"/>
      <c r="Q125" s="101"/>
      <c r="R125" s="101"/>
      <c r="S125" s="131"/>
      <c r="T125" s="101"/>
      <c r="U125" s="101"/>
      <c r="V125" s="101"/>
      <c r="W125" s="101"/>
      <c r="X125" s="101"/>
      <c r="Y125" s="101"/>
      <c r="Z125" s="101"/>
      <c r="AA125" s="101"/>
      <c r="AB125" s="101"/>
      <c r="AC125" s="101"/>
      <c r="AD125" s="128"/>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row>
    <row r="126" spans="1:99" ht="12.75">
      <c r="A126" s="129"/>
      <c r="B126" s="126"/>
      <c r="C126" s="350"/>
      <c r="D126" s="350"/>
      <c r="E126" s="131"/>
      <c r="F126" s="101"/>
      <c r="G126" s="101"/>
      <c r="H126" s="101"/>
      <c r="I126" s="101"/>
      <c r="J126" s="101"/>
      <c r="K126" s="127"/>
      <c r="L126" s="127"/>
      <c r="M126" s="101"/>
      <c r="N126" s="101"/>
      <c r="O126" s="101"/>
      <c r="P126" s="101"/>
      <c r="Q126" s="101"/>
      <c r="R126" s="101"/>
      <c r="S126" s="131"/>
      <c r="T126" s="101"/>
      <c r="U126" s="101"/>
      <c r="V126" s="101"/>
      <c r="W126" s="101"/>
      <c r="X126" s="101"/>
      <c r="Y126" s="101"/>
      <c r="Z126" s="101"/>
      <c r="AA126" s="101"/>
      <c r="AB126" s="101"/>
      <c r="AC126" s="101"/>
      <c r="AD126" s="128"/>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101"/>
      <c r="CH126" s="101"/>
      <c r="CI126" s="101"/>
      <c r="CJ126" s="101"/>
      <c r="CK126" s="101"/>
      <c r="CL126" s="101"/>
      <c r="CM126" s="101"/>
      <c r="CN126" s="101"/>
      <c r="CO126" s="101"/>
      <c r="CP126" s="101"/>
      <c r="CQ126" s="101"/>
      <c r="CR126" s="101"/>
      <c r="CS126" s="101"/>
      <c r="CT126" s="101"/>
      <c r="CU126" s="101"/>
    </row>
    <row r="127" spans="1:99" s="167" customFormat="1" ht="18">
      <c r="A127" s="134" t="s">
        <v>363</v>
      </c>
      <c r="B127" s="135"/>
      <c r="C127" s="136"/>
      <c r="D127" s="136"/>
      <c r="E127" s="137"/>
      <c r="F127" s="137"/>
      <c r="G127" s="138"/>
      <c r="H127" s="138"/>
      <c r="I127" s="138"/>
      <c r="J127" s="138"/>
      <c r="K127" s="139"/>
      <c r="L127" s="139"/>
      <c r="M127" s="137"/>
      <c r="N127" s="137"/>
      <c r="O127" s="165"/>
      <c r="P127" s="300"/>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BX127" s="141"/>
      <c r="BY127" s="141"/>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row>
    <row r="128" spans="1:99" ht="7.5" customHeight="1" outlineLevel="1">
      <c r="A128" s="152"/>
      <c r="B128" s="302"/>
      <c r="C128" s="302"/>
      <c r="D128" s="302"/>
      <c r="E128" s="302"/>
      <c r="F128" s="302"/>
      <c r="G128" s="302"/>
      <c r="H128" s="302"/>
      <c r="I128" s="302"/>
      <c r="J128" s="302"/>
      <c r="K128" s="168"/>
      <c r="L128" s="168"/>
      <c r="M128" s="302"/>
      <c r="N128" s="302"/>
      <c r="O128" s="320"/>
      <c r="P128" s="100"/>
      <c r="Q128" s="101"/>
      <c r="R128" s="101"/>
      <c r="S128" s="101"/>
      <c r="T128" s="101"/>
      <c r="U128" s="101"/>
      <c r="V128" s="101"/>
      <c r="W128" s="101"/>
      <c r="X128" s="101"/>
      <c r="Y128" s="101"/>
      <c r="Z128" s="101"/>
      <c r="AA128" s="101"/>
      <c r="AB128" s="101"/>
      <c r="AC128" s="101"/>
      <c r="AD128" s="128"/>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01"/>
      <c r="CH128" s="101"/>
      <c r="CI128" s="101"/>
      <c r="CJ128" s="101"/>
      <c r="CK128" s="101"/>
      <c r="CL128" s="101"/>
      <c r="CM128" s="101"/>
      <c r="CN128" s="101"/>
      <c r="CO128" s="101"/>
      <c r="CP128" s="101"/>
      <c r="CQ128" s="101"/>
      <c r="CR128" s="101"/>
      <c r="CS128" s="101"/>
      <c r="CT128" s="101"/>
      <c r="CU128" s="101"/>
    </row>
    <row r="129" spans="1:99" ht="12.75" outlineLevel="1">
      <c r="A129" s="152"/>
      <c r="B129" s="575" t="s">
        <v>364</v>
      </c>
      <c r="C129" s="576"/>
      <c r="D129" s="576"/>
      <c r="E129" s="576"/>
      <c r="F129" s="576"/>
      <c r="G129" s="576"/>
      <c r="H129" s="576"/>
      <c r="I129" s="576"/>
      <c r="J129" s="576"/>
      <c r="K129" s="576"/>
      <c r="L129" s="576"/>
      <c r="M129" s="576"/>
      <c r="N129" s="576"/>
      <c r="O129" s="577"/>
      <c r="P129" s="194"/>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row>
    <row r="130" spans="1:99" s="333" customFormat="1" ht="12.75" outlineLevel="1">
      <c r="A130" s="152"/>
      <c r="B130" s="578"/>
      <c r="C130" s="579"/>
      <c r="D130" s="579"/>
      <c r="E130" s="579"/>
      <c r="F130" s="579"/>
      <c r="G130" s="579"/>
      <c r="H130" s="579"/>
      <c r="I130" s="579"/>
      <c r="J130" s="579"/>
      <c r="K130" s="579"/>
      <c r="L130" s="579"/>
      <c r="M130" s="579"/>
      <c r="N130" s="579"/>
      <c r="O130" s="580"/>
      <c r="P130" s="444"/>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2"/>
      <c r="CA130" s="332"/>
      <c r="CB130" s="332"/>
      <c r="CC130" s="332"/>
      <c r="CD130" s="332"/>
      <c r="CE130" s="332"/>
      <c r="CF130" s="332"/>
      <c r="CG130" s="332"/>
      <c r="CH130" s="332"/>
      <c r="CI130" s="332"/>
      <c r="CJ130" s="332"/>
      <c r="CK130" s="332"/>
      <c r="CL130" s="332"/>
      <c r="CM130" s="332"/>
      <c r="CN130" s="332"/>
      <c r="CO130" s="332"/>
      <c r="CP130" s="332"/>
      <c r="CQ130" s="332"/>
      <c r="CR130" s="332"/>
      <c r="CS130" s="332"/>
      <c r="CT130" s="332"/>
      <c r="CU130" s="332"/>
    </row>
    <row r="131" spans="1:99" ht="12.75" outlineLevel="1">
      <c r="A131" s="152"/>
      <c r="B131" s="578"/>
      <c r="C131" s="579"/>
      <c r="D131" s="579"/>
      <c r="E131" s="579"/>
      <c r="F131" s="579"/>
      <c r="G131" s="579"/>
      <c r="H131" s="579"/>
      <c r="I131" s="579"/>
      <c r="J131" s="579"/>
      <c r="K131" s="579"/>
      <c r="L131" s="579"/>
      <c r="M131" s="579"/>
      <c r="N131" s="579"/>
      <c r="O131" s="580"/>
      <c r="P131" s="194"/>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row>
    <row r="132" spans="1:99" ht="12.75" outlineLevel="1">
      <c r="A132" s="152"/>
      <c r="B132" s="578"/>
      <c r="C132" s="579"/>
      <c r="D132" s="579"/>
      <c r="E132" s="579"/>
      <c r="F132" s="579"/>
      <c r="G132" s="579"/>
      <c r="H132" s="579"/>
      <c r="I132" s="579"/>
      <c r="J132" s="579"/>
      <c r="K132" s="579"/>
      <c r="L132" s="579"/>
      <c r="M132" s="579"/>
      <c r="N132" s="579"/>
      <c r="O132" s="580"/>
      <c r="P132" s="194"/>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row>
    <row r="133" spans="1:99" ht="7.5" customHeight="1" outlineLevel="1">
      <c r="A133" s="152"/>
      <c r="B133" s="578"/>
      <c r="C133" s="579"/>
      <c r="D133" s="579"/>
      <c r="E133" s="579"/>
      <c r="F133" s="579"/>
      <c r="G133" s="579"/>
      <c r="H133" s="579"/>
      <c r="I133" s="579"/>
      <c r="J133" s="579"/>
      <c r="K133" s="579"/>
      <c r="L133" s="579"/>
      <c r="M133" s="579"/>
      <c r="N133" s="579"/>
      <c r="O133" s="580"/>
      <c r="P133" s="194"/>
      <c r="Q133" s="101"/>
      <c r="R133" s="101"/>
      <c r="S133" s="101"/>
      <c r="T133" s="101"/>
      <c r="U133" s="101"/>
      <c r="V133" s="101"/>
      <c r="W133" s="101"/>
      <c r="X133" s="101"/>
      <c r="Y133" s="101"/>
      <c r="Z133" s="101"/>
      <c r="AA133" s="101"/>
      <c r="AB133" s="101"/>
      <c r="AC133" s="101"/>
      <c r="AD133" s="128"/>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row>
    <row r="134" spans="1:99" ht="12.75" outlineLevel="1">
      <c r="A134" s="152"/>
      <c r="B134" s="578"/>
      <c r="C134" s="579"/>
      <c r="D134" s="579"/>
      <c r="E134" s="579"/>
      <c r="F134" s="579"/>
      <c r="G134" s="579"/>
      <c r="H134" s="579"/>
      <c r="I134" s="579"/>
      <c r="J134" s="579"/>
      <c r="K134" s="579"/>
      <c r="L134" s="579"/>
      <c r="M134" s="579"/>
      <c r="N134" s="579"/>
      <c r="O134" s="580"/>
      <c r="P134" s="194"/>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row>
    <row r="135" spans="1:99" s="333" customFormat="1" ht="12.75" outlineLevel="1">
      <c r="A135" s="152"/>
      <c r="B135" s="578"/>
      <c r="C135" s="579"/>
      <c r="D135" s="579"/>
      <c r="E135" s="579"/>
      <c r="F135" s="579"/>
      <c r="G135" s="579"/>
      <c r="H135" s="579"/>
      <c r="I135" s="579"/>
      <c r="J135" s="579"/>
      <c r="K135" s="579"/>
      <c r="L135" s="579"/>
      <c r="M135" s="579"/>
      <c r="N135" s="579"/>
      <c r="O135" s="580"/>
      <c r="P135" s="444"/>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2"/>
      <c r="BU135" s="332"/>
      <c r="BV135" s="332"/>
      <c r="BW135" s="332"/>
      <c r="BX135" s="332"/>
      <c r="BY135" s="332"/>
      <c r="BZ135" s="332"/>
      <c r="CA135" s="332"/>
      <c r="CB135" s="332"/>
      <c r="CC135" s="332"/>
      <c r="CD135" s="332"/>
      <c r="CE135" s="332"/>
      <c r="CF135" s="332"/>
      <c r="CG135" s="332"/>
      <c r="CH135" s="332"/>
      <c r="CI135" s="332"/>
      <c r="CJ135" s="332"/>
      <c r="CK135" s="332"/>
      <c r="CL135" s="332"/>
      <c r="CM135" s="332"/>
      <c r="CN135" s="332"/>
      <c r="CO135" s="332"/>
      <c r="CP135" s="332"/>
      <c r="CQ135" s="332"/>
      <c r="CR135" s="332"/>
      <c r="CS135" s="332"/>
      <c r="CT135" s="332"/>
      <c r="CU135" s="332"/>
    </row>
    <row r="136" spans="1:99" ht="12.75" outlineLevel="1">
      <c r="A136" s="152"/>
      <c r="B136" s="578"/>
      <c r="C136" s="579"/>
      <c r="D136" s="579"/>
      <c r="E136" s="579"/>
      <c r="F136" s="579"/>
      <c r="G136" s="579"/>
      <c r="H136" s="579"/>
      <c r="I136" s="579"/>
      <c r="J136" s="579"/>
      <c r="K136" s="579"/>
      <c r="L136" s="579"/>
      <c r="M136" s="579"/>
      <c r="N136" s="579"/>
      <c r="O136" s="580"/>
      <c r="P136" s="194"/>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row>
    <row r="137" spans="1:99" ht="12.75" outlineLevel="1">
      <c r="A137" s="152"/>
      <c r="B137" s="578"/>
      <c r="C137" s="579"/>
      <c r="D137" s="579"/>
      <c r="E137" s="579"/>
      <c r="F137" s="579"/>
      <c r="G137" s="579"/>
      <c r="H137" s="579"/>
      <c r="I137" s="579"/>
      <c r="J137" s="579"/>
      <c r="K137" s="579"/>
      <c r="L137" s="579"/>
      <c r="M137" s="579"/>
      <c r="N137" s="579"/>
      <c r="O137" s="580"/>
      <c r="P137" s="194"/>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01"/>
      <c r="CE137" s="101"/>
      <c r="CF137" s="101"/>
      <c r="CG137" s="101"/>
      <c r="CH137" s="101"/>
      <c r="CI137" s="101"/>
      <c r="CJ137" s="101"/>
      <c r="CK137" s="101"/>
      <c r="CL137" s="101"/>
      <c r="CM137" s="101"/>
      <c r="CN137" s="101"/>
      <c r="CO137" s="101"/>
      <c r="CP137" s="101"/>
      <c r="CQ137" s="101"/>
      <c r="CR137" s="101"/>
      <c r="CS137" s="101"/>
      <c r="CT137" s="101"/>
      <c r="CU137" s="101"/>
    </row>
    <row r="138" spans="1:99" ht="12.75" outlineLevel="1">
      <c r="A138" s="152"/>
      <c r="B138" s="578"/>
      <c r="C138" s="579"/>
      <c r="D138" s="579"/>
      <c r="E138" s="579"/>
      <c r="F138" s="579"/>
      <c r="G138" s="579"/>
      <c r="H138" s="579"/>
      <c r="I138" s="579"/>
      <c r="J138" s="579"/>
      <c r="K138" s="579"/>
      <c r="L138" s="579"/>
      <c r="M138" s="579"/>
      <c r="N138" s="579"/>
      <c r="O138" s="580"/>
      <c r="P138" s="194"/>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c r="CJ138" s="101"/>
      <c r="CK138" s="101"/>
      <c r="CL138" s="101"/>
      <c r="CM138" s="101"/>
      <c r="CN138" s="101"/>
      <c r="CO138" s="101"/>
      <c r="CP138" s="101"/>
      <c r="CQ138" s="101"/>
      <c r="CR138" s="101"/>
      <c r="CS138" s="101"/>
      <c r="CT138" s="101"/>
      <c r="CU138" s="101"/>
    </row>
    <row r="139" spans="1:99" s="333" customFormat="1" ht="12.75" outlineLevel="1">
      <c r="A139" s="152"/>
      <c r="B139" s="578"/>
      <c r="C139" s="579"/>
      <c r="D139" s="579"/>
      <c r="E139" s="579"/>
      <c r="F139" s="579"/>
      <c r="G139" s="579"/>
      <c r="H139" s="579"/>
      <c r="I139" s="579"/>
      <c r="J139" s="579"/>
      <c r="K139" s="579"/>
      <c r="L139" s="579"/>
      <c r="M139" s="579"/>
      <c r="N139" s="579"/>
      <c r="O139" s="580"/>
      <c r="P139" s="444"/>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c r="BS139" s="332"/>
      <c r="BT139" s="332"/>
      <c r="BU139" s="332"/>
      <c r="BV139" s="332"/>
      <c r="BW139" s="332"/>
      <c r="BX139" s="332"/>
      <c r="BY139" s="332"/>
      <c r="BZ139" s="332"/>
      <c r="CA139" s="332"/>
      <c r="CB139" s="332"/>
      <c r="CC139" s="332"/>
      <c r="CD139" s="332"/>
      <c r="CE139" s="332"/>
      <c r="CF139" s="332"/>
      <c r="CG139" s="332"/>
      <c r="CH139" s="332"/>
      <c r="CI139" s="332"/>
      <c r="CJ139" s="332"/>
      <c r="CK139" s="332"/>
      <c r="CL139" s="332"/>
      <c r="CM139" s="332"/>
      <c r="CN139" s="332"/>
      <c r="CO139" s="332"/>
      <c r="CP139" s="332"/>
      <c r="CQ139" s="332"/>
      <c r="CR139" s="332"/>
      <c r="CS139" s="332"/>
      <c r="CT139" s="332"/>
      <c r="CU139" s="332"/>
    </row>
    <row r="140" spans="1:99" s="333" customFormat="1" ht="12.75" outlineLevel="1">
      <c r="A140" s="152"/>
      <c r="B140" s="581"/>
      <c r="C140" s="582"/>
      <c r="D140" s="582"/>
      <c r="E140" s="582"/>
      <c r="F140" s="582"/>
      <c r="G140" s="582"/>
      <c r="H140" s="582"/>
      <c r="I140" s="582"/>
      <c r="J140" s="582"/>
      <c r="K140" s="582"/>
      <c r="L140" s="582"/>
      <c r="M140" s="582"/>
      <c r="N140" s="582"/>
      <c r="O140" s="583"/>
      <c r="P140" s="444"/>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c r="BY140" s="332"/>
      <c r="BZ140" s="332"/>
      <c r="CA140" s="332"/>
      <c r="CB140" s="332"/>
      <c r="CC140" s="332"/>
      <c r="CD140" s="332"/>
      <c r="CE140" s="332"/>
      <c r="CF140" s="332"/>
      <c r="CG140" s="332"/>
      <c r="CH140" s="332"/>
      <c r="CI140" s="332"/>
      <c r="CJ140" s="332"/>
      <c r="CK140" s="332"/>
      <c r="CL140" s="332"/>
      <c r="CM140" s="332"/>
      <c r="CN140" s="332"/>
      <c r="CO140" s="332"/>
      <c r="CP140" s="332"/>
      <c r="CQ140" s="332"/>
      <c r="CR140" s="332"/>
      <c r="CS140" s="332"/>
      <c r="CT140" s="332"/>
      <c r="CU140" s="332"/>
    </row>
    <row r="141" spans="1:99" ht="12.75">
      <c r="A141" s="157"/>
      <c r="B141" s="305" t="s">
        <v>22</v>
      </c>
      <c r="C141" s="306"/>
      <c r="D141" s="306"/>
      <c r="E141" s="306"/>
      <c r="F141" s="306"/>
      <c r="G141" s="306"/>
      <c r="H141" s="306"/>
      <c r="I141" s="306"/>
      <c r="J141" s="306"/>
      <c r="K141" s="307"/>
      <c r="L141" s="307"/>
      <c r="M141" s="306"/>
      <c r="N141" s="306"/>
      <c r="O141" s="299"/>
      <c r="P141" s="100"/>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c r="CD141" s="101"/>
      <c r="CE141" s="101"/>
      <c r="CF141" s="101"/>
      <c r="CG141" s="101"/>
      <c r="CH141" s="101"/>
      <c r="CI141" s="101"/>
      <c r="CJ141" s="101"/>
      <c r="CK141" s="101"/>
      <c r="CL141" s="101"/>
      <c r="CM141" s="101"/>
      <c r="CN141" s="101"/>
      <c r="CO141" s="101"/>
      <c r="CP141" s="101"/>
      <c r="CQ141" s="101"/>
      <c r="CR141" s="101"/>
      <c r="CS141" s="101"/>
      <c r="CT141" s="101"/>
      <c r="CU141" s="101"/>
    </row>
    <row r="142" spans="1:99" ht="12.75">
      <c r="A142" s="129"/>
      <c r="B142" s="126"/>
      <c r="C142" s="350"/>
      <c r="D142" s="350"/>
      <c r="E142" s="131"/>
      <c r="F142" s="101"/>
      <c r="G142" s="101"/>
      <c r="H142" s="101"/>
      <c r="I142" s="101"/>
      <c r="J142" s="101"/>
      <c r="K142" s="127"/>
      <c r="L142" s="127"/>
      <c r="M142" s="101"/>
      <c r="N142" s="101"/>
      <c r="O142" s="101"/>
      <c r="P142" s="101"/>
      <c r="Q142" s="101"/>
      <c r="R142" s="101"/>
      <c r="S142" s="131"/>
      <c r="T142" s="101"/>
      <c r="U142" s="101"/>
      <c r="V142" s="101"/>
      <c r="W142" s="101"/>
      <c r="X142" s="101"/>
      <c r="Y142" s="101"/>
      <c r="Z142" s="101"/>
      <c r="AA142" s="101"/>
      <c r="AB142" s="101"/>
      <c r="AC142" s="101"/>
      <c r="AD142" s="128"/>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01"/>
      <c r="CE142" s="101"/>
      <c r="CF142" s="101"/>
      <c r="CG142" s="101"/>
      <c r="CH142" s="101"/>
      <c r="CI142" s="101"/>
      <c r="CJ142" s="101"/>
      <c r="CK142" s="101"/>
      <c r="CL142" s="101"/>
      <c r="CM142" s="101"/>
      <c r="CN142" s="101"/>
      <c r="CO142" s="101"/>
      <c r="CP142" s="101"/>
      <c r="CQ142" s="101"/>
      <c r="CR142" s="101"/>
      <c r="CS142" s="101"/>
      <c r="CT142" s="101"/>
      <c r="CU142" s="101"/>
    </row>
    <row r="143" spans="1:99" ht="12.75">
      <c r="A143" s="129"/>
      <c r="B143" s="126"/>
      <c r="C143" s="350"/>
      <c r="D143" s="350"/>
      <c r="E143" s="131"/>
      <c r="F143" s="101"/>
      <c r="G143" s="101"/>
      <c r="H143" s="101"/>
      <c r="I143" s="101"/>
      <c r="J143" s="101"/>
      <c r="K143" s="127"/>
      <c r="L143" s="127"/>
      <c r="M143" s="101"/>
      <c r="N143" s="101"/>
      <c r="O143" s="101"/>
      <c r="P143" s="101"/>
      <c r="Q143" s="101"/>
      <c r="R143" s="101"/>
      <c r="S143" s="131"/>
      <c r="T143" s="101"/>
      <c r="U143" s="101"/>
      <c r="V143" s="101"/>
      <c r="W143" s="101"/>
      <c r="X143" s="101"/>
      <c r="Y143" s="101"/>
      <c r="Z143" s="101"/>
      <c r="AA143" s="101"/>
      <c r="AB143" s="101"/>
      <c r="AC143" s="101"/>
      <c r="AD143" s="128"/>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row>
    <row r="144" spans="1:99" s="167" customFormat="1" ht="18">
      <c r="A144" s="134" t="s">
        <v>365</v>
      </c>
      <c r="B144" s="135"/>
      <c r="C144" s="136"/>
      <c r="D144" s="136"/>
      <c r="E144" s="137"/>
      <c r="F144" s="137"/>
      <c r="G144" s="138"/>
      <c r="H144" s="138"/>
      <c r="I144" s="138"/>
      <c r="J144" s="138"/>
      <c r="K144" s="139"/>
      <c r="L144" s="139"/>
      <c r="M144" s="137"/>
      <c r="N144" s="137"/>
      <c r="O144" s="165"/>
      <c r="P144" s="300"/>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c r="BZ144" s="141"/>
      <c r="CA144" s="141"/>
      <c r="CB144" s="141"/>
      <c r="CC144" s="141"/>
      <c r="CD144" s="141"/>
      <c r="CE144" s="141"/>
      <c r="CF144" s="141"/>
      <c r="CG144" s="141"/>
      <c r="CH144" s="141"/>
      <c r="CI144" s="141"/>
      <c r="CJ144" s="141"/>
      <c r="CK144" s="141"/>
      <c r="CL144" s="141"/>
      <c r="CM144" s="141"/>
      <c r="CN144" s="141"/>
      <c r="CO144" s="141"/>
      <c r="CP144" s="141"/>
      <c r="CQ144" s="141"/>
      <c r="CR144" s="141"/>
      <c r="CS144" s="141"/>
      <c r="CT144" s="141"/>
      <c r="CU144" s="141"/>
    </row>
    <row r="145" spans="1:99" ht="7.5" customHeight="1" outlineLevel="1">
      <c r="A145" s="152"/>
      <c r="B145" s="302"/>
      <c r="C145" s="302"/>
      <c r="D145" s="302"/>
      <c r="E145" s="302"/>
      <c r="F145" s="302"/>
      <c r="G145" s="302"/>
      <c r="H145" s="302"/>
      <c r="I145" s="302"/>
      <c r="J145" s="302"/>
      <c r="K145" s="168"/>
      <c r="L145" s="168"/>
      <c r="M145" s="302"/>
      <c r="N145" s="302"/>
      <c r="O145" s="320"/>
      <c r="P145" s="100"/>
      <c r="Q145" s="101"/>
      <c r="R145" s="101"/>
      <c r="S145" s="101"/>
      <c r="T145" s="101"/>
      <c r="U145" s="101"/>
      <c r="V145" s="101"/>
      <c r="W145" s="101"/>
      <c r="X145" s="101"/>
      <c r="Y145" s="101"/>
      <c r="Z145" s="101"/>
      <c r="AA145" s="101"/>
      <c r="AB145" s="101"/>
      <c r="AC145" s="101"/>
      <c r="AD145" s="128"/>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row>
    <row r="146" spans="1:99" s="329" customFormat="1" ht="20.25" outlineLevel="1">
      <c r="A146" s="322"/>
      <c r="B146" s="323" t="s">
        <v>368</v>
      </c>
      <c r="C146" s="323"/>
      <c r="D146" s="323"/>
      <c r="E146" s="323"/>
      <c r="F146" s="323"/>
      <c r="G146" s="324"/>
      <c r="H146" s="324"/>
      <c r="I146" s="324"/>
      <c r="J146" s="324"/>
      <c r="K146" s="325"/>
      <c r="L146" s="325"/>
      <c r="M146" s="323"/>
      <c r="N146" s="323"/>
      <c r="O146" s="326"/>
      <c r="P146" s="327"/>
      <c r="Q146" s="328"/>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28"/>
      <c r="BX146" s="328"/>
      <c r="BY146" s="328"/>
      <c r="BZ146" s="328"/>
      <c r="CA146" s="328"/>
      <c r="CB146" s="328"/>
      <c r="CC146" s="328"/>
      <c r="CD146" s="328"/>
      <c r="CE146" s="328"/>
      <c r="CF146" s="328"/>
      <c r="CG146" s="328"/>
      <c r="CH146" s="328"/>
      <c r="CI146" s="328"/>
      <c r="CJ146" s="328"/>
      <c r="CK146" s="328"/>
      <c r="CL146" s="328"/>
      <c r="CM146" s="328"/>
      <c r="CN146" s="328"/>
      <c r="CO146" s="328"/>
      <c r="CP146" s="328"/>
      <c r="CQ146" s="328"/>
      <c r="CR146" s="328"/>
      <c r="CS146" s="328"/>
      <c r="CT146" s="328"/>
      <c r="CU146" s="328"/>
    </row>
    <row r="147" spans="1:99" s="333" customFormat="1" ht="48.75" customHeight="1" outlineLevel="1">
      <c r="A147" s="152"/>
      <c r="B147" s="584" t="s">
        <v>369</v>
      </c>
      <c r="C147" s="585"/>
      <c r="D147" s="585"/>
      <c r="E147" s="585"/>
      <c r="F147" s="585"/>
      <c r="G147" s="585"/>
      <c r="H147" s="585"/>
      <c r="I147" s="585"/>
      <c r="J147" s="585"/>
      <c r="K147" s="111"/>
      <c r="L147" s="111"/>
      <c r="M147" s="112"/>
      <c r="N147" s="112"/>
      <c r="O147" s="330"/>
      <c r="P147" s="331"/>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c r="BK147" s="332"/>
      <c r="BL147" s="332"/>
      <c r="BM147" s="332"/>
      <c r="BN147" s="332"/>
      <c r="BO147" s="332"/>
      <c r="BP147" s="332"/>
      <c r="BQ147" s="332"/>
      <c r="BR147" s="332"/>
      <c r="BS147" s="332"/>
      <c r="BT147" s="332"/>
      <c r="BU147" s="332"/>
      <c r="BV147" s="332"/>
      <c r="BW147" s="332"/>
      <c r="BX147" s="332"/>
      <c r="BY147" s="332"/>
      <c r="BZ147" s="332"/>
      <c r="CA147" s="332"/>
      <c r="CB147" s="332"/>
      <c r="CC147" s="332"/>
      <c r="CD147" s="332"/>
      <c r="CE147" s="332"/>
      <c r="CF147" s="332"/>
      <c r="CG147" s="332"/>
      <c r="CH147" s="332"/>
      <c r="CI147" s="332"/>
      <c r="CJ147" s="332"/>
      <c r="CK147" s="332"/>
      <c r="CL147" s="332"/>
      <c r="CM147" s="332"/>
      <c r="CN147" s="332"/>
      <c r="CO147" s="332"/>
      <c r="CP147" s="332"/>
      <c r="CQ147" s="332"/>
      <c r="CR147" s="332"/>
      <c r="CS147" s="332"/>
      <c r="CT147" s="332"/>
      <c r="CU147" s="332"/>
    </row>
    <row r="148" spans="1:99" s="167" customFormat="1" ht="27" customHeight="1" outlineLevel="1">
      <c r="A148" s="283"/>
      <c r="B148" s="606" t="s">
        <v>400</v>
      </c>
      <c r="C148" s="607"/>
      <c r="D148" s="607"/>
      <c r="E148" s="607"/>
      <c r="F148" s="607"/>
      <c r="G148" s="607"/>
      <c r="H148" s="607"/>
      <c r="I148" s="607"/>
      <c r="J148" s="607"/>
      <c r="K148" s="334"/>
      <c r="L148" s="334"/>
      <c r="M148" s="335"/>
      <c r="N148" s="335"/>
      <c r="O148" s="336"/>
      <c r="P148" s="300"/>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1"/>
      <c r="BY148" s="141"/>
      <c r="BZ148" s="141"/>
      <c r="CA148" s="141"/>
      <c r="CB148" s="141"/>
      <c r="CC148" s="141"/>
      <c r="CD148" s="141"/>
      <c r="CE148" s="141"/>
      <c r="CF148" s="141"/>
      <c r="CG148" s="141"/>
      <c r="CH148" s="141"/>
      <c r="CI148" s="141"/>
      <c r="CJ148" s="141"/>
      <c r="CK148" s="141"/>
      <c r="CL148" s="141"/>
      <c r="CM148" s="141"/>
      <c r="CN148" s="141"/>
      <c r="CO148" s="141"/>
      <c r="CP148" s="141"/>
      <c r="CQ148" s="141"/>
      <c r="CR148" s="141"/>
      <c r="CS148" s="141"/>
      <c r="CT148" s="141"/>
      <c r="CU148" s="141"/>
    </row>
    <row r="149" spans="1:99" ht="12.75" outlineLevel="1">
      <c r="A149" s="152"/>
      <c r="B149" s="337"/>
      <c r="C149" s="337"/>
      <c r="D149" s="337"/>
      <c r="E149" s="337"/>
      <c r="F149" s="337"/>
      <c r="G149" s="338"/>
      <c r="H149" s="338"/>
      <c r="I149" s="338"/>
      <c r="J149" s="338"/>
      <c r="K149" s="339"/>
      <c r="L149" s="339"/>
      <c r="M149" s="337"/>
      <c r="N149" s="337"/>
      <c r="O149" s="340"/>
      <c r="P149" s="100"/>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row>
    <row r="150" spans="1:99" ht="7.5" customHeight="1" outlineLevel="1">
      <c r="A150" s="152"/>
      <c r="B150" s="302"/>
      <c r="C150" s="302"/>
      <c r="D150" s="302"/>
      <c r="E150" s="302"/>
      <c r="F150" s="302"/>
      <c r="G150" s="302"/>
      <c r="H150" s="302"/>
      <c r="I150" s="302"/>
      <c r="J150" s="302"/>
      <c r="K150" s="168"/>
      <c r="L150" s="168"/>
      <c r="M150" s="302"/>
      <c r="N150" s="302"/>
      <c r="O150" s="320"/>
      <c r="P150" s="100"/>
      <c r="Q150" s="101"/>
      <c r="R150" s="101"/>
      <c r="S150" s="101"/>
      <c r="T150" s="101"/>
      <c r="U150" s="101"/>
      <c r="V150" s="101"/>
      <c r="W150" s="101"/>
      <c r="X150" s="101"/>
      <c r="Y150" s="101"/>
      <c r="Z150" s="101"/>
      <c r="AA150" s="101"/>
      <c r="AB150" s="101"/>
      <c r="AC150" s="101"/>
      <c r="AD150" s="128"/>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row>
    <row r="151" spans="1:99" s="329" customFormat="1" ht="20.25" outlineLevel="1">
      <c r="A151" s="322"/>
      <c r="B151" s="323" t="s">
        <v>366</v>
      </c>
      <c r="C151" s="323"/>
      <c r="D151" s="323"/>
      <c r="E151" s="323"/>
      <c r="F151" s="323"/>
      <c r="G151" s="324"/>
      <c r="H151" s="324"/>
      <c r="I151" s="324"/>
      <c r="J151" s="324"/>
      <c r="K151" s="325"/>
      <c r="L151" s="325"/>
      <c r="M151" s="323"/>
      <c r="N151" s="323"/>
      <c r="O151" s="326"/>
      <c r="P151" s="327"/>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c r="BQ151" s="328"/>
      <c r="BR151" s="328"/>
      <c r="BS151" s="328"/>
      <c r="BT151" s="328"/>
      <c r="BU151" s="328"/>
      <c r="BV151" s="328"/>
      <c r="BW151" s="328"/>
      <c r="BX151" s="328"/>
      <c r="BY151" s="328"/>
      <c r="BZ151" s="328"/>
      <c r="CA151" s="328"/>
      <c r="CB151" s="328"/>
      <c r="CC151" s="328"/>
      <c r="CD151" s="328"/>
      <c r="CE151" s="328"/>
      <c r="CF151" s="328"/>
      <c r="CG151" s="328"/>
      <c r="CH151" s="328"/>
      <c r="CI151" s="328"/>
      <c r="CJ151" s="328"/>
      <c r="CK151" s="328"/>
      <c r="CL151" s="328"/>
      <c r="CM151" s="328"/>
      <c r="CN151" s="328"/>
      <c r="CO151" s="328"/>
      <c r="CP151" s="328"/>
      <c r="CQ151" s="328"/>
      <c r="CR151" s="328"/>
      <c r="CS151" s="328"/>
      <c r="CT151" s="328"/>
      <c r="CU151" s="328"/>
    </row>
    <row r="152" spans="1:99" s="333" customFormat="1" ht="48.75" customHeight="1" outlineLevel="1">
      <c r="A152" s="152"/>
      <c r="B152" s="584" t="s">
        <v>370</v>
      </c>
      <c r="C152" s="585"/>
      <c r="D152" s="585"/>
      <c r="E152" s="585"/>
      <c r="F152" s="585"/>
      <c r="G152" s="585"/>
      <c r="H152" s="585"/>
      <c r="I152" s="585"/>
      <c r="J152" s="585"/>
      <c r="K152" s="111"/>
      <c r="L152" s="111"/>
      <c r="M152" s="112"/>
      <c r="N152" s="112"/>
      <c r="O152" s="330"/>
      <c r="P152" s="331"/>
      <c r="Q152" s="332"/>
      <c r="R152" s="332"/>
      <c r="S152" s="332"/>
      <c r="T152" s="332"/>
      <c r="U152" s="332"/>
      <c r="V152" s="332"/>
      <c r="W152" s="332"/>
      <c r="X152" s="332"/>
      <c r="Y152" s="332"/>
      <c r="Z152" s="332"/>
      <c r="AA152" s="332"/>
      <c r="AB152" s="332"/>
      <c r="AC152" s="332"/>
      <c r="AD152" s="332"/>
      <c r="AE152" s="332"/>
      <c r="AF152" s="332"/>
      <c r="AG152" s="332"/>
      <c r="AH152" s="332"/>
      <c r="AI152" s="332"/>
      <c r="AJ152" s="332"/>
      <c r="AK152" s="332"/>
      <c r="AL152" s="332"/>
      <c r="AM152" s="332"/>
      <c r="AN152" s="332"/>
      <c r="AO152" s="332"/>
      <c r="AP152" s="332"/>
      <c r="AQ152" s="332"/>
      <c r="AR152" s="332"/>
      <c r="AS152" s="332"/>
      <c r="AT152" s="332"/>
      <c r="AU152" s="332"/>
      <c r="AV152" s="332"/>
      <c r="AW152" s="332"/>
      <c r="AX152" s="332"/>
      <c r="AY152" s="332"/>
      <c r="AZ152" s="332"/>
      <c r="BA152" s="332"/>
      <c r="BB152" s="332"/>
      <c r="BC152" s="332"/>
      <c r="BD152" s="332"/>
      <c r="BE152" s="332"/>
      <c r="BF152" s="332"/>
      <c r="BG152" s="332"/>
      <c r="BH152" s="332"/>
      <c r="BI152" s="332"/>
      <c r="BJ152" s="332"/>
      <c r="BK152" s="332"/>
      <c r="BL152" s="332"/>
      <c r="BM152" s="332"/>
      <c r="BN152" s="332"/>
      <c r="BO152" s="332"/>
      <c r="BP152" s="332"/>
      <c r="BQ152" s="332"/>
      <c r="BR152" s="332"/>
      <c r="BS152" s="332"/>
      <c r="BT152" s="332"/>
      <c r="BU152" s="332"/>
      <c r="BV152" s="332"/>
      <c r="BW152" s="332"/>
      <c r="BX152" s="332"/>
      <c r="BY152" s="332"/>
      <c r="BZ152" s="332"/>
      <c r="CA152" s="332"/>
      <c r="CB152" s="332"/>
      <c r="CC152" s="332"/>
      <c r="CD152" s="332"/>
      <c r="CE152" s="332"/>
      <c r="CF152" s="332"/>
      <c r="CG152" s="332"/>
      <c r="CH152" s="332"/>
      <c r="CI152" s="332"/>
      <c r="CJ152" s="332"/>
      <c r="CK152" s="332"/>
      <c r="CL152" s="332"/>
      <c r="CM152" s="332"/>
      <c r="CN152" s="332"/>
      <c r="CO152" s="332"/>
      <c r="CP152" s="332"/>
      <c r="CQ152" s="332"/>
      <c r="CR152" s="332"/>
      <c r="CS152" s="332"/>
      <c r="CT152" s="332"/>
      <c r="CU152" s="332"/>
    </row>
    <row r="153" spans="1:99" s="167" customFormat="1" ht="27" customHeight="1" outlineLevel="1">
      <c r="A153" s="283"/>
      <c r="B153" s="606" t="s">
        <v>400</v>
      </c>
      <c r="C153" s="607"/>
      <c r="D153" s="607"/>
      <c r="E153" s="607"/>
      <c r="F153" s="607"/>
      <c r="G153" s="607"/>
      <c r="H153" s="607"/>
      <c r="I153" s="607"/>
      <c r="J153" s="607"/>
      <c r="K153" s="334"/>
      <c r="L153" s="334"/>
      <c r="M153" s="335"/>
      <c r="N153" s="335"/>
      <c r="O153" s="336"/>
      <c r="P153" s="300"/>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141"/>
      <c r="CL153" s="141"/>
      <c r="CM153" s="141"/>
      <c r="CN153" s="141"/>
      <c r="CO153" s="141"/>
      <c r="CP153" s="141"/>
      <c r="CQ153" s="141"/>
      <c r="CR153" s="141"/>
      <c r="CS153" s="141"/>
      <c r="CT153" s="141"/>
      <c r="CU153" s="141"/>
    </row>
    <row r="154" spans="1:99" ht="12.75" outlineLevel="1">
      <c r="A154" s="152"/>
      <c r="B154" s="337"/>
      <c r="C154" s="337"/>
      <c r="D154" s="337"/>
      <c r="E154" s="337"/>
      <c r="F154" s="337"/>
      <c r="G154" s="338"/>
      <c r="H154" s="338"/>
      <c r="I154" s="338"/>
      <c r="J154" s="338"/>
      <c r="K154" s="339"/>
      <c r="L154" s="339"/>
      <c r="M154" s="337"/>
      <c r="N154" s="337"/>
      <c r="O154" s="340"/>
      <c r="P154" s="100"/>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1"/>
      <c r="CT154" s="101"/>
      <c r="CU154" s="101"/>
    </row>
    <row r="155" spans="1:99" ht="12.75">
      <c r="A155" s="157"/>
      <c r="B155" s="305" t="s">
        <v>22</v>
      </c>
      <c r="C155" s="306"/>
      <c r="D155" s="306"/>
      <c r="E155" s="306"/>
      <c r="F155" s="306"/>
      <c r="G155" s="306"/>
      <c r="H155" s="306"/>
      <c r="I155" s="306"/>
      <c r="J155" s="306"/>
      <c r="K155" s="307"/>
      <c r="L155" s="307"/>
      <c r="M155" s="306"/>
      <c r="N155" s="306"/>
      <c r="O155" s="299"/>
      <c r="P155" s="100"/>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row>
    <row r="156" spans="1:27" s="101" customFormat="1" ht="12.75">
      <c r="A156" s="129"/>
      <c r="C156" s="351"/>
      <c r="D156" s="351"/>
      <c r="E156" s="352"/>
      <c r="G156" s="352"/>
      <c r="H156" s="352"/>
      <c r="I156" s="352"/>
      <c r="J156" s="352"/>
      <c r="Q156" s="127"/>
      <c r="R156" s="127"/>
      <c r="S156" s="127"/>
      <c r="T156" s="127"/>
      <c r="U156" s="127"/>
      <c r="V156" s="127"/>
      <c r="W156" s="127"/>
      <c r="X156" s="127"/>
      <c r="Y156" s="127"/>
      <c r="Z156" s="127"/>
      <c r="AA156" s="127"/>
    </row>
    <row r="157" spans="1:27" s="101" customFormat="1" ht="12.75">
      <c r="A157" s="129"/>
      <c r="C157" s="351"/>
      <c r="D157" s="351"/>
      <c r="E157" s="352"/>
      <c r="G157" s="352"/>
      <c r="H157" s="352"/>
      <c r="I157" s="352"/>
      <c r="J157" s="352"/>
      <c r="Q157" s="127"/>
      <c r="R157" s="127"/>
      <c r="S157" s="127"/>
      <c r="T157" s="127"/>
      <c r="U157" s="127"/>
      <c r="V157" s="127"/>
      <c r="W157" s="127"/>
      <c r="X157" s="127"/>
      <c r="Y157" s="127"/>
      <c r="Z157" s="127"/>
      <c r="AA157" s="127"/>
    </row>
    <row r="158" spans="1:98" s="167" customFormat="1" ht="18">
      <c r="A158" s="134" t="s">
        <v>367</v>
      </c>
      <c r="B158" s="135"/>
      <c r="C158" s="136"/>
      <c r="D158" s="136"/>
      <c r="E158" s="137"/>
      <c r="F158" s="137"/>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1"/>
      <c r="CQ158" s="141"/>
      <c r="CR158" s="141"/>
      <c r="CS158" s="141"/>
      <c r="CT158" s="141"/>
    </row>
    <row r="159" spans="1:30" s="101" customFormat="1" ht="38.25" customHeight="1">
      <c r="A159" s="620" t="s">
        <v>89</v>
      </c>
      <c r="B159" s="620"/>
      <c r="C159" s="621" t="s">
        <v>371</v>
      </c>
      <c r="D159" s="621"/>
      <c r="E159" s="621"/>
      <c r="F159" s="621"/>
      <c r="G159" s="621"/>
      <c r="H159" s="621"/>
      <c r="I159" s="621"/>
      <c r="J159" s="621"/>
      <c r="K159" s="353"/>
      <c r="L159" s="353"/>
      <c r="M159" s="353"/>
      <c r="N159" s="353"/>
      <c r="O159" s="353"/>
      <c r="P159" s="353"/>
      <c r="Q159" s="353"/>
      <c r="R159" s="353"/>
      <c r="S159" s="353"/>
      <c r="T159" s="353"/>
      <c r="U159" s="353"/>
      <c r="V159" s="353"/>
      <c r="W159" s="353"/>
      <c r="X159" s="353"/>
      <c r="Y159" s="353"/>
      <c r="Z159" s="353"/>
      <c r="AA159" s="353"/>
      <c r="AB159" s="353"/>
      <c r="AC159" s="353"/>
      <c r="AD159" s="353"/>
    </row>
    <row r="160" spans="1:27" s="101" customFormat="1" ht="12.75">
      <c r="A160" s="129"/>
      <c r="C160" s="130"/>
      <c r="D160" s="130"/>
      <c r="Q160" s="127"/>
      <c r="R160" s="127"/>
      <c r="S160" s="127"/>
      <c r="T160" s="127"/>
      <c r="U160" s="127"/>
      <c r="V160" s="127"/>
      <c r="W160" s="127"/>
      <c r="X160" s="127"/>
      <c r="Y160" s="127"/>
      <c r="Z160" s="127"/>
      <c r="AA160" s="127"/>
    </row>
    <row r="161" spans="1:98" ht="15" outlineLevel="1">
      <c r="A161" s="618" t="s">
        <v>90</v>
      </c>
      <c r="B161" s="618"/>
      <c r="C161" s="618"/>
      <c r="D161" s="618"/>
      <c r="E161" s="618"/>
      <c r="F161" s="618"/>
      <c r="G161" s="618"/>
      <c r="H161" s="618"/>
      <c r="I161" s="618"/>
      <c r="J161" s="618"/>
      <c r="K161" s="618"/>
      <c r="L161" s="618"/>
      <c r="M161" s="618"/>
      <c r="N161" s="354"/>
      <c r="O161" s="355"/>
      <c r="P161" s="355"/>
      <c r="Q161" s="170"/>
      <c r="R161" s="170"/>
      <c r="S161" s="170"/>
      <c r="T161" s="170"/>
      <c r="U161" s="170"/>
      <c r="V161" s="170"/>
      <c r="W161" s="170"/>
      <c r="X161" s="170"/>
      <c r="Y161" s="170"/>
      <c r="Z161" s="170"/>
      <c r="AA161" s="170"/>
      <c r="AB161" s="355"/>
      <c r="AC161" s="355"/>
      <c r="AD161" s="355"/>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c r="BX161" s="101"/>
      <c r="BY161" s="101"/>
      <c r="BZ161" s="101"/>
      <c r="CA161" s="101"/>
      <c r="CB161" s="101"/>
      <c r="CC161" s="101"/>
      <c r="CD161" s="101"/>
      <c r="CE161" s="101"/>
      <c r="CF161" s="101"/>
      <c r="CG161" s="101"/>
      <c r="CH161" s="101"/>
      <c r="CI161" s="101"/>
      <c r="CJ161" s="101"/>
      <c r="CK161" s="101"/>
      <c r="CL161" s="101"/>
      <c r="CM161" s="101"/>
      <c r="CN161" s="101"/>
      <c r="CO161" s="101"/>
      <c r="CP161" s="101"/>
      <c r="CQ161" s="101"/>
      <c r="CR161" s="101"/>
      <c r="CS161" s="101"/>
      <c r="CT161" s="101"/>
    </row>
    <row r="162" spans="1:98" ht="107.25" customHeight="1" outlineLevel="1">
      <c r="A162" s="619" t="s">
        <v>91</v>
      </c>
      <c r="B162" s="619"/>
      <c r="C162" s="619"/>
      <c r="D162" s="619"/>
      <c r="E162" s="619"/>
      <c r="F162" s="619"/>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c r="CD162" s="101"/>
      <c r="CE162" s="101"/>
      <c r="CF162" s="101"/>
      <c r="CG162" s="101"/>
      <c r="CH162" s="101"/>
      <c r="CI162" s="101"/>
      <c r="CJ162" s="101"/>
      <c r="CK162" s="101"/>
      <c r="CL162" s="101"/>
      <c r="CM162" s="101"/>
      <c r="CN162" s="101"/>
      <c r="CO162" s="101"/>
      <c r="CP162" s="101"/>
      <c r="CQ162" s="101"/>
      <c r="CR162" s="101"/>
      <c r="CS162" s="101"/>
      <c r="CT162" s="101"/>
    </row>
    <row r="163" spans="1:98" ht="79.5" customHeight="1" outlineLevel="1">
      <c r="A163" s="619" t="s">
        <v>92</v>
      </c>
      <c r="B163" s="619"/>
      <c r="C163" s="619"/>
      <c r="D163" s="619"/>
      <c r="E163" s="619"/>
      <c r="F163" s="619"/>
      <c r="G163" s="619"/>
      <c r="H163" s="619"/>
      <c r="I163" s="619"/>
      <c r="J163" s="619"/>
      <c r="K163" s="619"/>
      <c r="L163" s="619"/>
      <c r="M163" s="619"/>
      <c r="N163" s="619"/>
      <c r="O163" s="619"/>
      <c r="P163" s="619"/>
      <c r="Q163" s="619"/>
      <c r="R163" s="619"/>
      <c r="S163" s="619"/>
      <c r="T163" s="619"/>
      <c r="U163" s="619"/>
      <c r="V163" s="619"/>
      <c r="W163" s="619"/>
      <c r="X163" s="619"/>
      <c r="Y163" s="619"/>
      <c r="Z163" s="619"/>
      <c r="AA163" s="619"/>
      <c r="AB163" s="619"/>
      <c r="AC163" s="619"/>
      <c r="AD163" s="619"/>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c r="CD163" s="101"/>
      <c r="CE163" s="101"/>
      <c r="CF163" s="101"/>
      <c r="CG163" s="101"/>
      <c r="CH163" s="101"/>
      <c r="CI163" s="101"/>
      <c r="CJ163" s="101"/>
      <c r="CK163" s="101"/>
      <c r="CL163" s="101"/>
      <c r="CM163" s="101"/>
      <c r="CN163" s="101"/>
      <c r="CO163" s="101"/>
      <c r="CP163" s="101"/>
      <c r="CQ163" s="101"/>
      <c r="CR163" s="101"/>
      <c r="CS163" s="101"/>
      <c r="CT163" s="101"/>
    </row>
    <row r="164" spans="1:98" ht="12.75">
      <c r="A164" s="129"/>
      <c r="B164" s="101"/>
      <c r="C164" s="130"/>
      <c r="D164" s="130"/>
      <c r="E164" s="101"/>
      <c r="F164" s="101"/>
      <c r="G164" s="101"/>
      <c r="H164" s="101"/>
      <c r="I164" s="101"/>
      <c r="J164" s="101"/>
      <c r="K164" s="101"/>
      <c r="L164" s="101"/>
      <c r="M164" s="101"/>
      <c r="N164" s="101"/>
      <c r="O164" s="101"/>
      <c r="P164" s="101"/>
      <c r="Q164" s="127"/>
      <c r="R164" s="127"/>
      <c r="S164" s="127"/>
      <c r="T164" s="127"/>
      <c r="U164" s="127"/>
      <c r="V164" s="127"/>
      <c r="W164" s="127"/>
      <c r="X164" s="127"/>
      <c r="Y164" s="127"/>
      <c r="Z164" s="127"/>
      <c r="AA164" s="127"/>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c r="BX164" s="101"/>
      <c r="BY164" s="101"/>
      <c r="BZ164" s="101"/>
      <c r="CA164" s="101"/>
      <c r="CB164" s="101"/>
      <c r="CC164" s="101"/>
      <c r="CD164" s="101"/>
      <c r="CE164" s="101"/>
      <c r="CF164" s="101"/>
      <c r="CG164" s="101"/>
      <c r="CH164" s="101"/>
      <c r="CI164" s="101"/>
      <c r="CJ164" s="101"/>
      <c r="CK164" s="101"/>
      <c r="CL164" s="101"/>
      <c r="CM164" s="101"/>
      <c r="CN164" s="101"/>
      <c r="CO164" s="101"/>
      <c r="CP164" s="101"/>
      <c r="CQ164" s="101"/>
      <c r="CR164" s="101"/>
      <c r="CS164" s="101"/>
      <c r="CT164" s="101"/>
    </row>
    <row r="165" spans="1:98" ht="12.75">
      <c r="A165" s="129"/>
      <c r="B165" s="101"/>
      <c r="C165" s="130"/>
      <c r="D165" s="130"/>
      <c r="E165" s="101"/>
      <c r="F165" s="101"/>
      <c r="G165" s="101"/>
      <c r="H165" s="101"/>
      <c r="I165" s="101"/>
      <c r="J165" s="101"/>
      <c r="K165" s="101"/>
      <c r="L165" s="101"/>
      <c r="M165" s="101"/>
      <c r="N165" s="101"/>
      <c r="O165" s="101"/>
      <c r="P165" s="101"/>
      <c r="Q165" s="127"/>
      <c r="R165" s="127"/>
      <c r="S165" s="127"/>
      <c r="T165" s="127"/>
      <c r="U165" s="127"/>
      <c r="V165" s="127"/>
      <c r="W165" s="127"/>
      <c r="X165" s="127"/>
      <c r="Y165" s="127"/>
      <c r="Z165" s="127"/>
      <c r="AA165" s="127"/>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c r="CD165" s="101"/>
      <c r="CE165" s="101"/>
      <c r="CF165" s="101"/>
      <c r="CG165" s="101"/>
      <c r="CH165" s="101"/>
      <c r="CI165" s="101"/>
      <c r="CJ165" s="101"/>
      <c r="CK165" s="101"/>
      <c r="CL165" s="101"/>
      <c r="CM165" s="101"/>
      <c r="CN165" s="101"/>
      <c r="CO165" s="101"/>
      <c r="CP165" s="101"/>
      <c r="CQ165" s="101"/>
      <c r="CR165" s="101"/>
      <c r="CS165" s="101"/>
      <c r="CT165" s="101"/>
    </row>
    <row r="166" spans="1:98" ht="12.75">
      <c r="A166" s="129"/>
      <c r="B166" s="101"/>
      <c r="C166" s="130"/>
      <c r="D166" s="130"/>
      <c r="E166" s="101"/>
      <c r="F166" s="101"/>
      <c r="G166" s="101"/>
      <c r="H166" s="101"/>
      <c r="I166" s="101"/>
      <c r="J166" s="101"/>
      <c r="K166" s="101"/>
      <c r="L166" s="101"/>
      <c r="M166" s="101"/>
      <c r="N166" s="101"/>
      <c r="O166" s="101"/>
      <c r="P166" s="101"/>
      <c r="Q166" s="127"/>
      <c r="R166" s="127"/>
      <c r="S166" s="127"/>
      <c r="T166" s="127"/>
      <c r="U166" s="127"/>
      <c r="V166" s="127"/>
      <c r="W166" s="127"/>
      <c r="X166" s="127"/>
      <c r="Y166" s="127"/>
      <c r="Z166" s="127"/>
      <c r="AA166" s="127"/>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row>
    <row r="167" spans="1:98" ht="12.75">
      <c r="A167" s="129"/>
      <c r="B167" s="101"/>
      <c r="C167" s="130"/>
      <c r="D167" s="130"/>
      <c r="E167" s="101"/>
      <c r="F167" s="101"/>
      <c r="G167" s="101"/>
      <c r="H167" s="101"/>
      <c r="I167" s="101"/>
      <c r="J167" s="101"/>
      <c r="K167" s="101"/>
      <c r="L167" s="101"/>
      <c r="M167" s="101"/>
      <c r="N167" s="101"/>
      <c r="O167" s="101"/>
      <c r="P167" s="101"/>
      <c r="Q167" s="127"/>
      <c r="R167" s="127"/>
      <c r="S167" s="127"/>
      <c r="T167" s="127"/>
      <c r="U167" s="127"/>
      <c r="V167" s="127"/>
      <c r="W167" s="127"/>
      <c r="X167" s="127"/>
      <c r="Y167" s="127"/>
      <c r="Z167" s="127"/>
      <c r="AA167" s="127"/>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c r="CD167" s="101"/>
      <c r="CE167" s="101"/>
      <c r="CF167" s="101"/>
      <c r="CG167" s="101"/>
      <c r="CH167" s="101"/>
      <c r="CI167" s="101"/>
      <c r="CJ167" s="101"/>
      <c r="CK167" s="101"/>
      <c r="CL167" s="101"/>
      <c r="CM167" s="101"/>
      <c r="CN167" s="101"/>
      <c r="CO167" s="101"/>
      <c r="CP167" s="101"/>
      <c r="CQ167" s="101"/>
      <c r="CR167" s="101"/>
      <c r="CS167" s="101"/>
      <c r="CT167" s="101"/>
    </row>
    <row r="168" spans="1:98" ht="12.75">
      <c r="A168" s="129"/>
      <c r="B168" s="101"/>
      <c r="C168" s="130"/>
      <c r="D168" s="130"/>
      <c r="E168" s="101"/>
      <c r="F168" s="101"/>
      <c r="G168" s="101"/>
      <c r="H168" s="101"/>
      <c r="I168" s="101"/>
      <c r="J168" s="101"/>
      <c r="K168" s="101"/>
      <c r="L168" s="101"/>
      <c r="M168" s="101"/>
      <c r="N168" s="101"/>
      <c r="O168" s="101"/>
      <c r="P168" s="101"/>
      <c r="Q168" s="127"/>
      <c r="R168" s="127"/>
      <c r="S168" s="127"/>
      <c r="T168" s="127"/>
      <c r="U168" s="127"/>
      <c r="V168" s="127"/>
      <c r="W168" s="127"/>
      <c r="X168" s="127"/>
      <c r="Y168" s="127"/>
      <c r="Z168" s="127"/>
      <c r="AA168" s="127"/>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BW168" s="101"/>
      <c r="BX168" s="101"/>
      <c r="BY168" s="101"/>
      <c r="BZ168" s="101"/>
      <c r="CA168" s="101"/>
      <c r="CB168" s="101"/>
      <c r="CC168" s="101"/>
      <c r="CD168" s="101"/>
      <c r="CE168" s="101"/>
      <c r="CF168" s="101"/>
      <c r="CG168" s="101"/>
      <c r="CH168" s="101"/>
      <c r="CI168" s="101"/>
      <c r="CJ168" s="101"/>
      <c r="CK168" s="101"/>
      <c r="CL168" s="101"/>
      <c r="CM168" s="101"/>
      <c r="CN168" s="101"/>
      <c r="CO168" s="101"/>
      <c r="CP168" s="101"/>
      <c r="CQ168" s="101"/>
      <c r="CR168" s="101"/>
      <c r="CS168" s="101"/>
      <c r="CT168" s="101"/>
    </row>
    <row r="169" spans="1:98" ht="12.75">
      <c r="A169" s="129"/>
      <c r="B169" s="101"/>
      <c r="C169" s="130"/>
      <c r="D169" s="130"/>
      <c r="E169" s="101"/>
      <c r="F169" s="101"/>
      <c r="G169" s="101"/>
      <c r="H169" s="101"/>
      <c r="I169" s="101"/>
      <c r="J169" s="101"/>
      <c r="K169" s="101"/>
      <c r="L169" s="101"/>
      <c r="M169" s="101"/>
      <c r="N169" s="101"/>
      <c r="O169" s="101"/>
      <c r="P169" s="101"/>
      <c r="Q169" s="127"/>
      <c r="R169" s="127"/>
      <c r="S169" s="127"/>
      <c r="T169" s="127"/>
      <c r="U169" s="127"/>
      <c r="V169" s="127"/>
      <c r="W169" s="127"/>
      <c r="X169" s="127"/>
      <c r="Y169" s="127"/>
      <c r="Z169" s="127"/>
      <c r="AA169" s="127"/>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1"/>
      <c r="BY169" s="101"/>
      <c r="BZ169" s="101"/>
      <c r="CA169" s="101"/>
      <c r="CB169" s="101"/>
      <c r="CC169" s="101"/>
      <c r="CD169" s="101"/>
      <c r="CE169" s="101"/>
      <c r="CF169" s="101"/>
      <c r="CG169" s="101"/>
      <c r="CH169" s="101"/>
      <c r="CI169" s="101"/>
      <c r="CJ169" s="101"/>
      <c r="CK169" s="101"/>
      <c r="CL169" s="101"/>
      <c r="CM169" s="101"/>
      <c r="CN169" s="101"/>
      <c r="CO169" s="101"/>
      <c r="CP169" s="101"/>
      <c r="CQ169" s="101"/>
      <c r="CR169" s="101"/>
      <c r="CS169" s="101"/>
      <c r="CT169" s="101"/>
    </row>
    <row r="170" spans="1:98" ht="12.75">
      <c r="A170" s="129"/>
      <c r="B170" s="101"/>
      <c r="C170" s="130"/>
      <c r="D170" s="130"/>
      <c r="E170" s="101"/>
      <c r="F170" s="101"/>
      <c r="G170" s="101"/>
      <c r="H170" s="101"/>
      <c r="I170" s="101"/>
      <c r="J170" s="101"/>
      <c r="K170" s="101"/>
      <c r="L170" s="101"/>
      <c r="M170" s="101"/>
      <c r="N170" s="101"/>
      <c r="O170" s="101"/>
      <c r="P170" s="101"/>
      <c r="Q170" s="127"/>
      <c r="R170" s="127"/>
      <c r="S170" s="127"/>
      <c r="T170" s="127"/>
      <c r="U170" s="127"/>
      <c r="V170" s="127"/>
      <c r="W170" s="127"/>
      <c r="X170" s="127"/>
      <c r="Y170" s="127"/>
      <c r="Z170" s="127"/>
      <c r="AA170" s="127"/>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1"/>
      <c r="BV170" s="101"/>
      <c r="BW170" s="101"/>
      <c r="BX170" s="101"/>
      <c r="BY170" s="101"/>
      <c r="BZ170" s="101"/>
      <c r="CA170" s="101"/>
      <c r="CB170" s="101"/>
      <c r="CC170" s="101"/>
      <c r="CD170" s="101"/>
      <c r="CE170" s="101"/>
      <c r="CF170" s="101"/>
      <c r="CG170" s="101"/>
      <c r="CH170" s="101"/>
      <c r="CI170" s="101"/>
      <c r="CJ170" s="101"/>
      <c r="CK170" s="101"/>
      <c r="CL170" s="101"/>
      <c r="CM170" s="101"/>
      <c r="CN170" s="101"/>
      <c r="CO170" s="101"/>
      <c r="CP170" s="101"/>
      <c r="CQ170" s="101"/>
      <c r="CR170" s="101"/>
      <c r="CS170" s="101"/>
      <c r="CT170" s="101"/>
    </row>
    <row r="171" spans="1:98" ht="12.75">
      <c r="A171" s="129"/>
      <c r="B171" s="101"/>
      <c r="C171" s="130"/>
      <c r="D171" s="130"/>
      <c r="E171" s="101"/>
      <c r="F171" s="101"/>
      <c r="G171" s="101"/>
      <c r="H171" s="101"/>
      <c r="I171" s="101"/>
      <c r="J171" s="101"/>
      <c r="K171" s="101"/>
      <c r="L171" s="101"/>
      <c r="M171" s="101"/>
      <c r="N171" s="101"/>
      <c r="O171" s="101"/>
      <c r="P171" s="101"/>
      <c r="Q171" s="127"/>
      <c r="R171" s="127"/>
      <c r="S171" s="127"/>
      <c r="T171" s="127"/>
      <c r="U171" s="127"/>
      <c r="V171" s="127"/>
      <c r="W171" s="127"/>
      <c r="X171" s="127"/>
      <c r="Y171" s="127"/>
      <c r="Z171" s="127"/>
      <c r="AA171" s="127"/>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1"/>
      <c r="CC171" s="101"/>
      <c r="CD171" s="101"/>
      <c r="CE171" s="101"/>
      <c r="CF171" s="101"/>
      <c r="CG171" s="101"/>
      <c r="CH171" s="101"/>
      <c r="CI171" s="101"/>
      <c r="CJ171" s="101"/>
      <c r="CK171" s="101"/>
      <c r="CL171" s="101"/>
      <c r="CM171" s="101"/>
      <c r="CN171" s="101"/>
      <c r="CO171" s="101"/>
      <c r="CP171" s="101"/>
      <c r="CQ171" s="101"/>
      <c r="CR171" s="101"/>
      <c r="CS171" s="101"/>
      <c r="CT171" s="101"/>
    </row>
    <row r="172" spans="1:98" ht="12.75">
      <c r="A172" s="129"/>
      <c r="B172" s="101"/>
      <c r="C172" s="130"/>
      <c r="D172" s="130"/>
      <c r="E172" s="101"/>
      <c r="F172" s="101"/>
      <c r="G172" s="101"/>
      <c r="H172" s="101"/>
      <c r="I172" s="101"/>
      <c r="J172" s="101"/>
      <c r="K172" s="101"/>
      <c r="L172" s="101"/>
      <c r="M172" s="101"/>
      <c r="N172" s="101"/>
      <c r="O172" s="101"/>
      <c r="P172" s="101"/>
      <c r="Q172" s="127"/>
      <c r="R172" s="127"/>
      <c r="S172" s="127"/>
      <c r="T172" s="127"/>
      <c r="U172" s="127"/>
      <c r="V172" s="127"/>
      <c r="W172" s="127"/>
      <c r="X172" s="127"/>
      <c r="Y172" s="127"/>
      <c r="Z172" s="127"/>
      <c r="AA172" s="127"/>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101"/>
      <c r="BS172" s="101"/>
      <c r="BT172" s="101"/>
      <c r="BU172" s="101"/>
      <c r="BV172" s="101"/>
      <c r="BW172" s="101"/>
      <c r="BX172" s="101"/>
      <c r="BY172" s="101"/>
      <c r="BZ172" s="101"/>
      <c r="CA172" s="101"/>
      <c r="CB172" s="101"/>
      <c r="CC172" s="101"/>
      <c r="CD172" s="101"/>
      <c r="CE172" s="101"/>
      <c r="CF172" s="101"/>
      <c r="CG172" s="101"/>
      <c r="CH172" s="101"/>
      <c r="CI172" s="101"/>
      <c r="CJ172" s="101"/>
      <c r="CK172" s="101"/>
      <c r="CL172" s="101"/>
      <c r="CM172" s="101"/>
      <c r="CN172" s="101"/>
      <c r="CO172" s="101"/>
      <c r="CP172" s="101"/>
      <c r="CQ172" s="101"/>
      <c r="CR172" s="101"/>
      <c r="CS172" s="101"/>
      <c r="CT172" s="101"/>
    </row>
    <row r="173" spans="1:98" ht="12.75">
      <c r="A173" s="129"/>
      <c r="B173" s="101"/>
      <c r="C173" s="130"/>
      <c r="D173" s="130"/>
      <c r="E173" s="101"/>
      <c r="F173" s="101"/>
      <c r="G173" s="101"/>
      <c r="H173" s="101"/>
      <c r="I173" s="101"/>
      <c r="J173" s="101"/>
      <c r="K173" s="101"/>
      <c r="L173" s="101"/>
      <c r="M173" s="101"/>
      <c r="N173" s="101"/>
      <c r="O173" s="101"/>
      <c r="P173" s="101"/>
      <c r="Q173" s="127"/>
      <c r="R173" s="127"/>
      <c r="S173" s="127"/>
      <c r="T173" s="127"/>
      <c r="U173" s="127"/>
      <c r="V173" s="127"/>
      <c r="W173" s="127"/>
      <c r="X173" s="127"/>
      <c r="Y173" s="127"/>
      <c r="Z173" s="127"/>
      <c r="AA173" s="127"/>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1"/>
      <c r="BY173" s="101"/>
      <c r="BZ173" s="101"/>
      <c r="CA173" s="101"/>
      <c r="CB173" s="101"/>
      <c r="CC173" s="101"/>
      <c r="CD173" s="101"/>
      <c r="CE173" s="101"/>
      <c r="CF173" s="101"/>
      <c r="CG173" s="101"/>
      <c r="CH173" s="101"/>
      <c r="CI173" s="101"/>
      <c r="CJ173" s="101"/>
      <c r="CK173" s="101"/>
      <c r="CL173" s="101"/>
      <c r="CM173" s="101"/>
      <c r="CN173" s="101"/>
      <c r="CO173" s="101"/>
      <c r="CP173" s="101"/>
      <c r="CQ173" s="101"/>
      <c r="CR173" s="101"/>
      <c r="CS173" s="101"/>
      <c r="CT173" s="101"/>
    </row>
    <row r="174" spans="1:98" ht="12.75">
      <c r="A174" s="129"/>
      <c r="B174" s="101"/>
      <c r="C174" s="130"/>
      <c r="D174" s="130"/>
      <c r="E174" s="101"/>
      <c r="F174" s="101"/>
      <c r="G174" s="101"/>
      <c r="H174" s="101"/>
      <c r="I174" s="101"/>
      <c r="J174" s="101"/>
      <c r="K174" s="101"/>
      <c r="L174" s="101"/>
      <c r="M174" s="101"/>
      <c r="N174" s="101"/>
      <c r="O174" s="101"/>
      <c r="P174" s="101"/>
      <c r="Q174" s="127"/>
      <c r="R174" s="127"/>
      <c r="S174" s="127"/>
      <c r="T174" s="127"/>
      <c r="U174" s="127"/>
      <c r="V174" s="127"/>
      <c r="W174" s="127"/>
      <c r="X174" s="127"/>
      <c r="Y174" s="127"/>
      <c r="Z174" s="127"/>
      <c r="AA174" s="127"/>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1"/>
      <c r="BV174" s="101"/>
      <c r="BW174" s="101"/>
      <c r="BX174" s="101"/>
      <c r="BY174" s="101"/>
      <c r="BZ174" s="101"/>
      <c r="CA174" s="101"/>
      <c r="CB174" s="101"/>
      <c r="CC174" s="101"/>
      <c r="CD174" s="101"/>
      <c r="CE174" s="101"/>
      <c r="CF174" s="101"/>
      <c r="CG174" s="101"/>
      <c r="CH174" s="101"/>
      <c r="CI174" s="101"/>
      <c r="CJ174" s="101"/>
      <c r="CK174" s="101"/>
      <c r="CL174" s="101"/>
      <c r="CM174" s="101"/>
      <c r="CN174" s="101"/>
      <c r="CO174" s="101"/>
      <c r="CP174" s="101"/>
      <c r="CQ174" s="101"/>
      <c r="CR174" s="101"/>
      <c r="CS174" s="101"/>
      <c r="CT174" s="101"/>
    </row>
    <row r="175" spans="1:98" ht="12.75">
      <c r="A175" s="129"/>
      <c r="B175" s="101"/>
      <c r="C175" s="130"/>
      <c r="D175" s="130"/>
      <c r="E175" s="101"/>
      <c r="F175" s="101"/>
      <c r="G175" s="101"/>
      <c r="H175" s="101"/>
      <c r="I175" s="101"/>
      <c r="J175" s="101"/>
      <c r="K175" s="101"/>
      <c r="L175" s="101"/>
      <c r="M175" s="101"/>
      <c r="N175" s="101"/>
      <c r="O175" s="101"/>
      <c r="P175" s="101"/>
      <c r="Q175" s="127"/>
      <c r="R175" s="127"/>
      <c r="S175" s="127"/>
      <c r="T175" s="127"/>
      <c r="U175" s="127"/>
      <c r="V175" s="127"/>
      <c r="W175" s="127"/>
      <c r="X175" s="127"/>
      <c r="Y175" s="127"/>
      <c r="Z175" s="127"/>
      <c r="AA175" s="127"/>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1"/>
      <c r="BV175" s="101"/>
      <c r="BW175" s="101"/>
      <c r="BX175" s="101"/>
      <c r="BY175" s="101"/>
      <c r="BZ175" s="101"/>
      <c r="CA175" s="101"/>
      <c r="CB175" s="101"/>
      <c r="CC175" s="101"/>
      <c r="CD175" s="101"/>
      <c r="CE175" s="101"/>
      <c r="CF175" s="101"/>
      <c r="CG175" s="101"/>
      <c r="CH175" s="101"/>
      <c r="CI175" s="101"/>
      <c r="CJ175" s="101"/>
      <c r="CK175" s="101"/>
      <c r="CL175" s="101"/>
      <c r="CM175" s="101"/>
      <c r="CN175" s="101"/>
      <c r="CO175" s="101"/>
      <c r="CP175" s="101"/>
      <c r="CQ175" s="101"/>
      <c r="CR175" s="101"/>
      <c r="CS175" s="101"/>
      <c r="CT175" s="101"/>
    </row>
    <row r="176" spans="1:98" ht="12.75">
      <c r="A176" s="129"/>
      <c r="B176" s="101"/>
      <c r="C176" s="130"/>
      <c r="D176" s="130"/>
      <c r="E176" s="101"/>
      <c r="F176" s="101"/>
      <c r="G176" s="101"/>
      <c r="H176" s="101"/>
      <c r="I176" s="101"/>
      <c r="J176" s="101"/>
      <c r="K176" s="101"/>
      <c r="L176" s="101"/>
      <c r="M176" s="101"/>
      <c r="N176" s="101"/>
      <c r="O176" s="101"/>
      <c r="P176" s="101"/>
      <c r="Q176" s="127"/>
      <c r="R176" s="127"/>
      <c r="S176" s="127"/>
      <c r="T176" s="127"/>
      <c r="U176" s="127"/>
      <c r="V176" s="127"/>
      <c r="W176" s="127"/>
      <c r="X176" s="127"/>
      <c r="Y176" s="127"/>
      <c r="Z176" s="127"/>
      <c r="AA176" s="127"/>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1"/>
      <c r="BV176" s="101"/>
      <c r="BW176" s="101"/>
      <c r="BX176" s="101"/>
      <c r="BY176" s="101"/>
      <c r="BZ176" s="101"/>
      <c r="CA176" s="101"/>
      <c r="CB176" s="101"/>
      <c r="CC176" s="101"/>
      <c r="CD176" s="101"/>
      <c r="CE176" s="101"/>
      <c r="CF176" s="101"/>
      <c r="CG176" s="101"/>
      <c r="CH176" s="101"/>
      <c r="CI176" s="101"/>
      <c r="CJ176" s="101"/>
      <c r="CK176" s="101"/>
      <c r="CL176" s="101"/>
      <c r="CM176" s="101"/>
      <c r="CN176" s="101"/>
      <c r="CO176" s="101"/>
      <c r="CP176" s="101"/>
      <c r="CQ176" s="101"/>
      <c r="CR176" s="101"/>
      <c r="CS176" s="101"/>
      <c r="CT176" s="101"/>
    </row>
    <row r="177" spans="1:98" ht="12.75">
      <c r="A177" s="129"/>
      <c r="B177" s="101"/>
      <c r="C177" s="130"/>
      <c r="D177" s="130"/>
      <c r="E177" s="101"/>
      <c r="F177" s="101"/>
      <c r="G177" s="101"/>
      <c r="H177" s="101"/>
      <c r="I177" s="101"/>
      <c r="J177" s="101"/>
      <c r="K177" s="101"/>
      <c r="L177" s="101"/>
      <c r="M177" s="101"/>
      <c r="N177" s="101"/>
      <c r="O177" s="101"/>
      <c r="P177" s="101"/>
      <c r="Q177" s="127"/>
      <c r="R177" s="127"/>
      <c r="S177" s="127"/>
      <c r="T177" s="127"/>
      <c r="U177" s="127"/>
      <c r="V177" s="127"/>
      <c r="W177" s="127"/>
      <c r="X177" s="127"/>
      <c r="Y177" s="127"/>
      <c r="Z177" s="127"/>
      <c r="AA177" s="127"/>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c r="CJ177" s="101"/>
      <c r="CK177" s="101"/>
      <c r="CL177" s="101"/>
      <c r="CM177" s="101"/>
      <c r="CN177" s="101"/>
      <c r="CO177" s="101"/>
      <c r="CP177" s="101"/>
      <c r="CQ177" s="101"/>
      <c r="CR177" s="101"/>
      <c r="CS177" s="101"/>
      <c r="CT177" s="101"/>
    </row>
    <row r="178" spans="1:98" ht="12.75">
      <c r="A178" s="129"/>
      <c r="B178" s="101"/>
      <c r="C178" s="130"/>
      <c r="D178" s="130"/>
      <c r="E178" s="101"/>
      <c r="F178" s="101"/>
      <c r="G178" s="101"/>
      <c r="H178" s="101"/>
      <c r="I178" s="101"/>
      <c r="J178" s="101"/>
      <c r="K178" s="101"/>
      <c r="L178" s="101"/>
      <c r="M178" s="101"/>
      <c r="N178" s="101"/>
      <c r="O178" s="101"/>
      <c r="P178" s="101"/>
      <c r="Q178" s="127"/>
      <c r="R178" s="127"/>
      <c r="S178" s="127"/>
      <c r="T178" s="127"/>
      <c r="U178" s="127"/>
      <c r="V178" s="127"/>
      <c r="W178" s="127"/>
      <c r="X178" s="127"/>
      <c r="Y178" s="127"/>
      <c r="Z178" s="127"/>
      <c r="AA178" s="127"/>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101"/>
      <c r="BY178" s="101"/>
      <c r="BZ178" s="101"/>
      <c r="CA178" s="101"/>
      <c r="CB178" s="101"/>
      <c r="CC178" s="101"/>
      <c r="CD178" s="101"/>
      <c r="CE178" s="101"/>
      <c r="CF178" s="101"/>
      <c r="CG178" s="101"/>
      <c r="CH178" s="101"/>
      <c r="CI178" s="101"/>
      <c r="CJ178" s="101"/>
      <c r="CK178" s="101"/>
      <c r="CL178" s="101"/>
      <c r="CM178" s="101"/>
      <c r="CN178" s="101"/>
      <c r="CO178" s="101"/>
      <c r="CP178" s="101"/>
      <c r="CQ178" s="101"/>
      <c r="CR178" s="101"/>
      <c r="CS178" s="101"/>
      <c r="CT178" s="101"/>
    </row>
    <row r="179" spans="1:98" ht="12.75">
      <c r="A179" s="129"/>
      <c r="B179" s="101"/>
      <c r="C179" s="130"/>
      <c r="D179" s="130"/>
      <c r="E179" s="101"/>
      <c r="F179" s="101"/>
      <c r="G179" s="101"/>
      <c r="H179" s="101"/>
      <c r="I179" s="101"/>
      <c r="J179" s="101"/>
      <c r="K179" s="101"/>
      <c r="L179" s="101"/>
      <c r="M179" s="101"/>
      <c r="N179" s="101"/>
      <c r="O179" s="101"/>
      <c r="P179" s="101"/>
      <c r="Q179" s="127"/>
      <c r="R179" s="127"/>
      <c r="S179" s="127"/>
      <c r="T179" s="127"/>
      <c r="U179" s="127"/>
      <c r="V179" s="127"/>
      <c r="W179" s="127"/>
      <c r="X179" s="127"/>
      <c r="Y179" s="127"/>
      <c r="Z179" s="127"/>
      <c r="AA179" s="127"/>
      <c r="AB179" s="101"/>
      <c r="AC179" s="101"/>
      <c r="AD179" s="101"/>
      <c r="AE179" s="101"/>
      <c r="AF179" s="101"/>
      <c r="AG179" s="101"/>
      <c r="AH179" s="101"/>
      <c r="AI179" s="101"/>
      <c r="AJ179" s="101"/>
      <c r="AK179" s="101"/>
      <c r="AL179" s="101"/>
      <c r="AM179" s="101"/>
      <c r="AN179" s="101"/>
      <c r="AO179" s="101"/>
      <c r="AP179" s="101"/>
      <c r="AQ179" s="356" t="s">
        <v>93</v>
      </c>
      <c r="AR179" s="357"/>
      <c r="AS179" s="357"/>
      <c r="AT179" s="357"/>
      <c r="AU179" s="357"/>
      <c r="AV179" s="357"/>
      <c r="AW179" s="357"/>
      <c r="AX179" s="357"/>
      <c r="AY179" s="357"/>
      <c r="AZ179" s="357"/>
      <c r="BA179" s="357"/>
      <c r="BB179" s="357"/>
      <c r="BC179" s="357"/>
      <c r="BD179" s="357"/>
      <c r="BE179" s="357"/>
      <c r="BF179" s="357"/>
      <c r="BG179" s="357"/>
      <c r="BH179" s="357"/>
      <c r="BI179" s="357"/>
      <c r="BJ179" s="357"/>
      <c r="BK179" s="357"/>
      <c r="BL179" s="357"/>
      <c r="BM179" s="101"/>
      <c r="BN179" s="101"/>
      <c r="BO179" s="101"/>
      <c r="BP179" s="101"/>
      <c r="BQ179" s="101"/>
      <c r="BR179" s="101"/>
      <c r="BS179" s="101"/>
      <c r="BT179" s="101"/>
      <c r="BU179" s="101"/>
      <c r="BV179" s="101"/>
      <c r="BW179" s="101"/>
      <c r="BX179" s="101"/>
      <c r="BY179" s="101"/>
      <c r="BZ179" s="101"/>
      <c r="CA179" s="101"/>
      <c r="CB179" s="101"/>
      <c r="CC179" s="101"/>
      <c r="CD179" s="101"/>
      <c r="CE179" s="101"/>
      <c r="CF179" s="101"/>
      <c r="CG179" s="101"/>
      <c r="CH179" s="101"/>
      <c r="CI179" s="101"/>
      <c r="CJ179" s="101"/>
      <c r="CK179" s="101"/>
      <c r="CL179" s="101"/>
      <c r="CM179" s="101"/>
      <c r="CN179" s="101"/>
      <c r="CO179" s="101"/>
      <c r="CP179" s="101"/>
      <c r="CQ179" s="101"/>
      <c r="CR179" s="101"/>
      <c r="CS179" s="101"/>
      <c r="CT179" s="101"/>
    </row>
    <row r="180" spans="1:98" ht="12.75">
      <c r="A180" s="129"/>
      <c r="B180" s="101"/>
      <c r="C180" s="130"/>
      <c r="D180" s="130"/>
      <c r="E180" s="101"/>
      <c r="F180" s="101"/>
      <c r="G180" s="101"/>
      <c r="H180" s="101"/>
      <c r="I180" s="101"/>
      <c r="J180" s="101"/>
      <c r="K180" s="101"/>
      <c r="L180" s="101"/>
      <c r="M180" s="101"/>
      <c r="N180" s="101"/>
      <c r="O180" s="101"/>
      <c r="P180" s="101"/>
      <c r="Q180" s="127"/>
      <c r="R180" s="127"/>
      <c r="S180" s="127"/>
      <c r="T180" s="127"/>
      <c r="U180" s="127"/>
      <c r="V180" s="127"/>
      <c r="W180" s="127"/>
      <c r="X180" s="127"/>
      <c r="Y180" s="127"/>
      <c r="Z180" s="127"/>
      <c r="AA180" s="127"/>
      <c r="AB180" s="101"/>
      <c r="AC180" s="101"/>
      <c r="AD180" s="101"/>
      <c r="AE180" s="101"/>
      <c r="AF180" s="101"/>
      <c r="AG180" s="101"/>
      <c r="AH180" s="101"/>
      <c r="AI180" s="101"/>
      <c r="AJ180" s="101"/>
      <c r="AK180" s="101"/>
      <c r="AL180" s="101"/>
      <c r="AM180" s="101"/>
      <c r="AN180" s="101"/>
      <c r="AO180" s="101"/>
      <c r="AP180" s="101"/>
      <c r="AQ180" s="356" t="s">
        <v>94</v>
      </c>
      <c r="AR180" s="357"/>
      <c r="AS180" s="357"/>
      <c r="AT180" s="357"/>
      <c r="AU180" s="357"/>
      <c r="AV180" s="357"/>
      <c r="AW180" s="357"/>
      <c r="AX180" s="357"/>
      <c r="AY180" s="357"/>
      <c r="AZ180" s="357"/>
      <c r="BA180" s="357"/>
      <c r="BB180" s="357"/>
      <c r="BC180" s="357"/>
      <c r="BD180" s="357"/>
      <c r="BE180" s="357"/>
      <c r="BF180" s="357"/>
      <c r="BG180" s="357"/>
      <c r="BH180" s="357"/>
      <c r="BI180" s="357"/>
      <c r="BJ180" s="357"/>
      <c r="BK180" s="357"/>
      <c r="BL180" s="357"/>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01"/>
      <c r="CH180" s="101"/>
      <c r="CI180" s="101"/>
      <c r="CJ180" s="101"/>
      <c r="CK180" s="101"/>
      <c r="CL180" s="101"/>
      <c r="CM180" s="101"/>
      <c r="CN180" s="101"/>
      <c r="CO180" s="101"/>
      <c r="CP180" s="101"/>
      <c r="CQ180" s="101"/>
      <c r="CR180" s="101"/>
      <c r="CS180" s="101"/>
      <c r="CT180" s="101"/>
    </row>
    <row r="181" spans="1:98" ht="15">
      <c r="A181" s="129"/>
      <c r="B181" s="101"/>
      <c r="C181" s="130"/>
      <c r="D181" s="130"/>
      <c r="E181" s="101"/>
      <c r="F181" s="101"/>
      <c r="G181" s="101"/>
      <c r="H181" s="101"/>
      <c r="I181" s="101"/>
      <c r="J181" s="101"/>
      <c r="K181" s="101"/>
      <c r="L181" s="101"/>
      <c r="M181" s="101"/>
      <c r="N181" s="101"/>
      <c r="O181" s="101"/>
      <c r="P181" s="101"/>
      <c r="Q181" s="127"/>
      <c r="R181" s="127"/>
      <c r="S181" s="127"/>
      <c r="T181" s="127"/>
      <c r="U181" s="127"/>
      <c r="V181" s="127"/>
      <c r="W181" s="127"/>
      <c r="X181" s="127"/>
      <c r="Y181" s="127"/>
      <c r="Z181" s="127"/>
      <c r="AA181" s="127"/>
      <c r="AB181" s="101"/>
      <c r="AC181" s="101"/>
      <c r="AD181" s="101"/>
      <c r="AE181" s="101"/>
      <c r="AF181" s="101"/>
      <c r="AG181" s="101"/>
      <c r="AH181" s="101"/>
      <c r="AI181" s="101"/>
      <c r="AJ181" s="101"/>
      <c r="AK181" s="101"/>
      <c r="AL181" s="101"/>
      <c r="AM181" s="101"/>
      <c r="AN181" s="101"/>
      <c r="AO181" s="101"/>
      <c r="AP181" s="101"/>
      <c r="AQ181" s="358" t="s">
        <v>95</v>
      </c>
      <c r="AR181" s="359"/>
      <c r="AS181" s="359"/>
      <c r="AT181" s="359"/>
      <c r="AU181" s="360" t="s">
        <v>96</v>
      </c>
      <c r="AV181" s="361"/>
      <c r="AW181" s="361"/>
      <c r="AX181" s="361"/>
      <c r="AY181" s="362"/>
      <c r="AZ181" s="363"/>
      <c r="BA181" s="360"/>
      <c r="BB181" s="360"/>
      <c r="BC181" s="360" t="s">
        <v>97</v>
      </c>
      <c r="BD181" s="360"/>
      <c r="BE181" s="360"/>
      <c r="BF181" s="360"/>
      <c r="BG181" s="364"/>
      <c r="BH181" s="357"/>
      <c r="BI181" s="357"/>
      <c r="BJ181" s="357"/>
      <c r="BK181" s="357"/>
      <c r="BL181" s="357"/>
      <c r="BM181" s="101"/>
      <c r="BN181" s="101"/>
      <c r="BO181" s="101"/>
      <c r="BP181" s="101"/>
      <c r="BQ181" s="101"/>
      <c r="BR181" s="101"/>
      <c r="BS181" s="101"/>
      <c r="BT181" s="101"/>
      <c r="BU181" s="101"/>
      <c r="BV181" s="101"/>
      <c r="BW181" s="101"/>
      <c r="BX181" s="101"/>
      <c r="BY181" s="101"/>
      <c r="BZ181" s="101"/>
      <c r="CA181" s="101"/>
      <c r="CB181" s="101"/>
      <c r="CC181" s="101"/>
      <c r="CD181" s="101"/>
      <c r="CE181" s="101"/>
      <c r="CF181" s="101"/>
      <c r="CG181" s="101"/>
      <c r="CH181" s="101"/>
      <c r="CI181" s="101"/>
      <c r="CJ181" s="101"/>
      <c r="CK181" s="101"/>
      <c r="CL181" s="101"/>
      <c r="CM181" s="101"/>
      <c r="CN181" s="101"/>
      <c r="CO181" s="101"/>
      <c r="CP181" s="101"/>
      <c r="CQ181" s="101"/>
      <c r="CR181" s="101"/>
      <c r="CS181" s="101"/>
      <c r="CT181" s="101"/>
    </row>
    <row r="182" spans="1:98" ht="12.75">
      <c r="A182" s="129"/>
      <c r="B182" s="101"/>
      <c r="C182" s="130"/>
      <c r="D182" s="130"/>
      <c r="E182" s="101"/>
      <c r="F182" s="101"/>
      <c r="G182" s="101"/>
      <c r="H182" s="101"/>
      <c r="I182" s="101"/>
      <c r="J182" s="101"/>
      <c r="K182" s="101"/>
      <c r="L182" s="101"/>
      <c r="M182" s="101"/>
      <c r="N182" s="101"/>
      <c r="O182" s="101"/>
      <c r="P182" s="101"/>
      <c r="Q182" s="127"/>
      <c r="R182" s="127"/>
      <c r="S182" s="127"/>
      <c r="T182" s="127"/>
      <c r="U182" s="127"/>
      <c r="V182" s="127"/>
      <c r="W182" s="127"/>
      <c r="X182" s="127"/>
      <c r="Y182" s="127"/>
      <c r="Z182" s="127"/>
      <c r="AA182" s="127"/>
      <c r="AB182" s="101"/>
      <c r="AC182" s="101"/>
      <c r="AD182" s="101"/>
      <c r="AE182" s="101"/>
      <c r="AF182" s="101"/>
      <c r="AG182" s="101"/>
      <c r="AH182" s="101"/>
      <c r="AI182" s="101"/>
      <c r="AJ182" s="101"/>
      <c r="AK182" s="101"/>
      <c r="AL182" s="101"/>
      <c r="AM182" s="101"/>
      <c r="AN182" s="101"/>
      <c r="AO182" s="101"/>
      <c r="AP182" s="101"/>
      <c r="AQ182" s="365"/>
      <c r="AR182" s="366" t="s">
        <v>98</v>
      </c>
      <c r="AS182" s="367" t="s">
        <v>99</v>
      </c>
      <c r="AT182" s="368" t="s">
        <v>100</v>
      </c>
      <c r="AU182" s="368" t="s">
        <v>101</v>
      </c>
      <c r="AV182" s="368" t="s">
        <v>384</v>
      </c>
      <c r="AW182" s="368" t="s">
        <v>102</v>
      </c>
      <c r="AX182" s="368" t="s">
        <v>103</v>
      </c>
      <c r="AY182" s="369" t="s">
        <v>104</v>
      </c>
      <c r="AZ182" s="366" t="s">
        <v>386</v>
      </c>
      <c r="BA182" s="366" t="s">
        <v>387</v>
      </c>
      <c r="BB182" s="366" t="s">
        <v>388</v>
      </c>
      <c r="BC182" s="366" t="s">
        <v>389</v>
      </c>
      <c r="BD182" s="366" t="s">
        <v>390</v>
      </c>
      <c r="BE182" s="366" t="s">
        <v>391</v>
      </c>
      <c r="BF182" s="366" t="s">
        <v>392</v>
      </c>
      <c r="BG182" s="366" t="s">
        <v>393</v>
      </c>
      <c r="BH182" s="366" t="s">
        <v>394</v>
      </c>
      <c r="BI182" s="366" t="s">
        <v>395</v>
      </c>
      <c r="BJ182" s="366" t="s">
        <v>396</v>
      </c>
      <c r="BK182" s="355"/>
      <c r="BL182" s="355"/>
      <c r="BM182" s="101"/>
      <c r="BN182" s="101"/>
      <c r="BO182" s="101"/>
      <c r="BP182" s="101"/>
      <c r="BQ182" s="101"/>
      <c r="BR182" s="101"/>
      <c r="BS182" s="101"/>
      <c r="BT182" s="101"/>
      <c r="BU182" s="101"/>
      <c r="BV182" s="101"/>
      <c r="BW182" s="101"/>
      <c r="BX182" s="101"/>
      <c r="BY182" s="101"/>
      <c r="BZ182" s="101"/>
      <c r="CA182" s="101"/>
      <c r="CB182" s="101"/>
      <c r="CC182" s="101"/>
      <c r="CD182" s="101"/>
      <c r="CE182" s="101"/>
      <c r="CF182" s="101"/>
      <c r="CG182" s="101"/>
      <c r="CH182" s="101"/>
      <c r="CI182" s="101"/>
      <c r="CJ182" s="101"/>
      <c r="CK182" s="101"/>
      <c r="CL182" s="101"/>
      <c r="CM182" s="101"/>
      <c r="CN182" s="101"/>
      <c r="CO182" s="101"/>
      <c r="CP182" s="101"/>
      <c r="CQ182" s="101"/>
      <c r="CR182" s="101"/>
      <c r="CS182" s="101"/>
      <c r="CT182" s="101"/>
    </row>
    <row r="183" spans="1:98" ht="12.75">
      <c r="A183" s="129"/>
      <c r="B183" s="101"/>
      <c r="C183" s="130"/>
      <c r="D183" s="130"/>
      <c r="E183" s="101"/>
      <c r="F183" s="101"/>
      <c r="G183" s="101"/>
      <c r="H183" s="101"/>
      <c r="I183" s="101"/>
      <c r="J183" s="101"/>
      <c r="K183" s="101"/>
      <c r="L183" s="101"/>
      <c r="M183" s="101"/>
      <c r="N183" s="101"/>
      <c r="O183" s="101"/>
      <c r="P183" s="101"/>
      <c r="Q183" s="127"/>
      <c r="R183" s="127"/>
      <c r="S183" s="127"/>
      <c r="T183" s="127"/>
      <c r="U183" s="127"/>
      <c r="V183" s="127"/>
      <c r="W183" s="127"/>
      <c r="X183" s="127"/>
      <c r="Y183" s="127"/>
      <c r="Z183" s="127"/>
      <c r="AA183" s="127"/>
      <c r="AB183" s="101"/>
      <c r="AC183" s="101"/>
      <c r="AD183" s="101"/>
      <c r="AE183" s="101"/>
      <c r="AF183" s="101"/>
      <c r="AG183" s="101"/>
      <c r="AH183" s="101"/>
      <c r="AI183" s="101"/>
      <c r="AJ183" s="101"/>
      <c r="AK183" s="101"/>
      <c r="AL183" s="101"/>
      <c r="AM183" s="101"/>
      <c r="AN183" s="101"/>
      <c r="AO183" s="101"/>
      <c r="AP183" s="101"/>
      <c r="AQ183" s="370" t="s">
        <v>105</v>
      </c>
      <c r="AR183" s="371">
        <v>2</v>
      </c>
      <c r="AS183" s="372">
        <v>3</v>
      </c>
      <c r="AT183" s="373">
        <v>4</v>
      </c>
      <c r="AU183" s="373">
        <f>AT183+1</f>
        <v>5</v>
      </c>
      <c r="AV183" s="373">
        <f>AU183+1</f>
        <v>6</v>
      </c>
      <c r="AW183" s="373">
        <f>AV183+1</f>
        <v>7</v>
      </c>
      <c r="AX183" s="373">
        <f aca="true" t="shared" si="19" ref="AX183:BJ183">AW183+1</f>
        <v>8</v>
      </c>
      <c r="AY183" s="374">
        <f t="shared" si="19"/>
        <v>9</v>
      </c>
      <c r="AZ183" s="371">
        <f t="shared" si="19"/>
        <v>10</v>
      </c>
      <c r="BA183" s="375">
        <f t="shared" si="19"/>
        <v>11</v>
      </c>
      <c r="BB183" s="375">
        <f t="shared" si="19"/>
        <v>12</v>
      </c>
      <c r="BC183" s="375">
        <f t="shared" si="19"/>
        <v>13</v>
      </c>
      <c r="BD183" s="375">
        <f t="shared" si="19"/>
        <v>14</v>
      </c>
      <c r="BE183" s="375">
        <f t="shared" si="19"/>
        <v>15</v>
      </c>
      <c r="BF183" s="375">
        <f t="shared" si="19"/>
        <v>16</v>
      </c>
      <c r="BG183" s="376">
        <f t="shared" si="19"/>
        <v>17</v>
      </c>
      <c r="BH183" s="375">
        <f t="shared" si="19"/>
        <v>18</v>
      </c>
      <c r="BI183" s="375">
        <f t="shared" si="19"/>
        <v>19</v>
      </c>
      <c r="BJ183" s="377">
        <f t="shared" si="19"/>
        <v>20</v>
      </c>
      <c r="BK183" s="355"/>
      <c r="BL183" s="355"/>
      <c r="BM183" s="101"/>
      <c r="BN183" s="101"/>
      <c r="BO183" s="101"/>
      <c r="BP183" s="101"/>
      <c r="BQ183" s="101"/>
      <c r="BR183" s="101"/>
      <c r="BS183" s="101"/>
      <c r="BT183" s="101"/>
      <c r="BU183" s="101"/>
      <c r="BV183" s="101"/>
      <c r="BW183" s="101"/>
      <c r="BX183" s="101"/>
      <c r="BY183" s="101"/>
      <c r="BZ183" s="101"/>
      <c r="CA183" s="101"/>
      <c r="CB183" s="101"/>
      <c r="CC183" s="101"/>
      <c r="CD183" s="101"/>
      <c r="CE183" s="101"/>
      <c r="CF183" s="101"/>
      <c r="CG183" s="101"/>
      <c r="CH183" s="101"/>
      <c r="CI183" s="101"/>
      <c r="CJ183" s="101"/>
      <c r="CK183" s="101"/>
      <c r="CL183" s="101"/>
      <c r="CM183" s="101"/>
      <c r="CN183" s="101"/>
      <c r="CO183" s="101"/>
      <c r="CP183" s="101"/>
      <c r="CQ183" s="101"/>
      <c r="CR183" s="101"/>
      <c r="CS183" s="101"/>
      <c r="CT183" s="101"/>
    </row>
    <row r="184" spans="1:98" ht="12.75">
      <c r="A184" s="129"/>
      <c r="B184" s="101"/>
      <c r="C184" s="130"/>
      <c r="D184" s="130"/>
      <c r="E184" s="101"/>
      <c r="F184" s="101"/>
      <c r="G184" s="101"/>
      <c r="H184" s="101"/>
      <c r="I184" s="101"/>
      <c r="J184" s="101"/>
      <c r="K184" s="101"/>
      <c r="L184" s="101"/>
      <c r="M184" s="101"/>
      <c r="N184" s="101"/>
      <c r="O184" s="101"/>
      <c r="P184" s="101"/>
      <c r="Q184" s="127"/>
      <c r="R184" s="127"/>
      <c r="S184" s="127"/>
      <c r="T184" s="127"/>
      <c r="U184" s="127"/>
      <c r="V184" s="127"/>
      <c r="W184" s="127"/>
      <c r="X184" s="127"/>
      <c r="Y184" s="127"/>
      <c r="Z184" s="127"/>
      <c r="AA184" s="127"/>
      <c r="AB184" s="101"/>
      <c r="AC184" s="101"/>
      <c r="AD184" s="101"/>
      <c r="AE184" s="101"/>
      <c r="AF184" s="101"/>
      <c r="AG184" s="101"/>
      <c r="AH184" s="101"/>
      <c r="AI184" s="101"/>
      <c r="AJ184" s="101"/>
      <c r="AK184" s="101"/>
      <c r="AL184" s="101"/>
      <c r="AM184" s="101"/>
      <c r="AN184" s="101"/>
      <c r="AO184" s="101"/>
      <c r="AP184" s="101"/>
      <c r="AQ184" s="378" t="s">
        <v>106</v>
      </c>
      <c r="AR184" s="379"/>
      <c r="AS184" s="379"/>
      <c r="AT184" s="379"/>
      <c r="AU184" s="379"/>
      <c r="AV184" s="379"/>
      <c r="AW184" s="379"/>
      <c r="AX184" s="379"/>
      <c r="AY184" s="379"/>
      <c r="AZ184" s="380">
        <f aca="true" t="shared" si="20" ref="AZ184:BJ184">COUNTA(AZ186:AZ201)</f>
        <v>1</v>
      </c>
      <c r="BA184" s="381">
        <f t="shared" si="20"/>
        <v>2</v>
      </c>
      <c r="BB184" s="381">
        <f t="shared" si="20"/>
        <v>2</v>
      </c>
      <c r="BC184" s="381">
        <f t="shared" si="20"/>
        <v>3</v>
      </c>
      <c r="BD184" s="381">
        <f t="shared" si="20"/>
        <v>4</v>
      </c>
      <c r="BE184" s="381">
        <f t="shared" si="20"/>
        <v>5</v>
      </c>
      <c r="BF184" s="381">
        <f t="shared" si="20"/>
        <v>6</v>
      </c>
      <c r="BG184" s="381">
        <f t="shared" si="20"/>
        <v>6</v>
      </c>
      <c r="BH184" s="381">
        <f t="shared" si="20"/>
        <v>6</v>
      </c>
      <c r="BI184" s="381">
        <f t="shared" si="20"/>
        <v>7</v>
      </c>
      <c r="BJ184" s="381">
        <f t="shared" si="20"/>
        <v>8</v>
      </c>
      <c r="BK184" s="355"/>
      <c r="BL184" s="355"/>
      <c r="BM184" s="101"/>
      <c r="BN184" s="101"/>
      <c r="BO184" s="101"/>
      <c r="BP184" s="101"/>
      <c r="BQ184" s="101"/>
      <c r="BR184" s="101"/>
      <c r="BS184" s="101"/>
      <c r="BT184" s="101"/>
      <c r="BU184" s="101"/>
      <c r="BV184" s="101"/>
      <c r="BW184" s="101"/>
      <c r="BX184" s="101"/>
      <c r="BY184" s="101"/>
      <c r="BZ184" s="101"/>
      <c r="CA184" s="101"/>
      <c r="CB184" s="101"/>
      <c r="CC184" s="101"/>
      <c r="CD184" s="101"/>
      <c r="CE184" s="101"/>
      <c r="CF184" s="101"/>
      <c r="CG184" s="101"/>
      <c r="CH184" s="101"/>
      <c r="CI184" s="101"/>
      <c r="CJ184" s="101"/>
      <c r="CK184" s="101"/>
      <c r="CL184" s="101"/>
      <c r="CM184" s="101"/>
      <c r="CN184" s="101"/>
      <c r="CO184" s="101"/>
      <c r="CP184" s="101"/>
      <c r="CQ184" s="101"/>
      <c r="CR184" s="101"/>
      <c r="CS184" s="101"/>
      <c r="CT184" s="101"/>
    </row>
    <row r="185" spans="1:98" ht="12.75">
      <c r="A185" s="129"/>
      <c r="B185" s="101"/>
      <c r="C185" s="130"/>
      <c r="D185" s="130"/>
      <c r="E185" s="101"/>
      <c r="F185" s="101"/>
      <c r="G185" s="101"/>
      <c r="H185" s="101"/>
      <c r="I185" s="101"/>
      <c r="J185" s="101"/>
      <c r="K185" s="101"/>
      <c r="L185" s="101"/>
      <c r="M185" s="101"/>
      <c r="N185" s="101"/>
      <c r="O185" s="101"/>
      <c r="P185" s="101"/>
      <c r="Q185" s="127"/>
      <c r="R185" s="127"/>
      <c r="S185" s="127"/>
      <c r="T185" s="127"/>
      <c r="U185" s="127"/>
      <c r="V185" s="127"/>
      <c r="W185" s="127"/>
      <c r="X185" s="127"/>
      <c r="Y185" s="127"/>
      <c r="Z185" s="127"/>
      <c r="AA185" s="127"/>
      <c r="AB185" s="101"/>
      <c r="AC185" s="101"/>
      <c r="AD185" s="101"/>
      <c r="AE185" s="101"/>
      <c r="AF185" s="101"/>
      <c r="AG185" s="101"/>
      <c r="AH185" s="101"/>
      <c r="AI185" s="101"/>
      <c r="AJ185" s="101"/>
      <c r="AK185" s="101"/>
      <c r="AL185" s="101"/>
      <c r="AM185" s="101"/>
      <c r="AN185" s="101"/>
      <c r="AO185" s="101"/>
      <c r="AP185" s="101"/>
      <c r="AQ185" s="382" t="s">
        <v>107</v>
      </c>
      <c r="AR185" s="383"/>
      <c r="AS185" s="383"/>
      <c r="AT185" s="383"/>
      <c r="AU185" s="383"/>
      <c r="AV185" s="383"/>
      <c r="AW185" s="383"/>
      <c r="AX185" s="383"/>
      <c r="AY185" s="383"/>
      <c r="AZ185" s="384">
        <f aca="true" t="shared" si="21" ref="AZ185:BJ185">COUNTA(AZ202:AZ204)</f>
        <v>0</v>
      </c>
      <c r="BA185" s="385">
        <f t="shared" si="21"/>
        <v>0</v>
      </c>
      <c r="BB185" s="385">
        <f t="shared" si="21"/>
        <v>1</v>
      </c>
      <c r="BC185" s="385">
        <f t="shared" si="21"/>
        <v>1</v>
      </c>
      <c r="BD185" s="385">
        <f t="shared" si="21"/>
        <v>1</v>
      </c>
      <c r="BE185" s="385">
        <f t="shared" si="21"/>
        <v>1</v>
      </c>
      <c r="BF185" s="385">
        <f t="shared" si="21"/>
        <v>1</v>
      </c>
      <c r="BG185" s="385">
        <f t="shared" si="21"/>
        <v>2</v>
      </c>
      <c r="BH185" s="385">
        <f t="shared" si="21"/>
        <v>3</v>
      </c>
      <c r="BI185" s="385">
        <f t="shared" si="21"/>
        <v>3</v>
      </c>
      <c r="BJ185" s="385">
        <f t="shared" si="21"/>
        <v>3</v>
      </c>
      <c r="BK185" s="355"/>
      <c r="BL185" s="355"/>
      <c r="BM185" s="101"/>
      <c r="BN185" s="101"/>
      <c r="BO185" s="101"/>
      <c r="BP185" s="101"/>
      <c r="BQ185" s="101"/>
      <c r="BR185" s="101"/>
      <c r="BS185" s="101"/>
      <c r="BT185" s="101"/>
      <c r="BU185" s="101"/>
      <c r="BV185" s="101"/>
      <c r="BW185" s="101"/>
      <c r="BX185" s="101"/>
      <c r="BY185" s="101"/>
      <c r="BZ185" s="101"/>
      <c r="CA185" s="101"/>
      <c r="CB185" s="101"/>
      <c r="CC185" s="101"/>
      <c r="CD185" s="101"/>
      <c r="CE185" s="101"/>
      <c r="CF185" s="101"/>
      <c r="CG185" s="101"/>
      <c r="CH185" s="101"/>
      <c r="CI185" s="101"/>
      <c r="CJ185" s="101"/>
      <c r="CK185" s="101"/>
      <c r="CL185" s="101"/>
      <c r="CM185" s="101"/>
      <c r="CN185" s="101"/>
      <c r="CO185" s="101"/>
      <c r="CP185" s="101"/>
      <c r="CQ185" s="101"/>
      <c r="CR185" s="101"/>
      <c r="CS185" s="101"/>
      <c r="CT185" s="101"/>
    </row>
    <row r="186" spans="1:98" ht="12.75">
      <c r="A186" s="129"/>
      <c r="B186" s="101"/>
      <c r="C186" s="130"/>
      <c r="D186" s="130"/>
      <c r="E186" s="101"/>
      <c r="F186" s="101"/>
      <c r="G186" s="101"/>
      <c r="H186" s="101"/>
      <c r="I186" s="101"/>
      <c r="J186" s="101"/>
      <c r="K186" s="101"/>
      <c r="L186" s="101"/>
      <c r="M186" s="101"/>
      <c r="N186" s="101"/>
      <c r="O186" s="101"/>
      <c r="P186" s="101"/>
      <c r="Q186" s="127"/>
      <c r="R186" s="127"/>
      <c r="S186" s="127"/>
      <c r="T186" s="127"/>
      <c r="U186" s="127"/>
      <c r="V186" s="127"/>
      <c r="W186" s="127"/>
      <c r="X186" s="127"/>
      <c r="Y186" s="127"/>
      <c r="Z186" s="127"/>
      <c r="AA186" s="127"/>
      <c r="AB186" s="101"/>
      <c r="AC186" s="101"/>
      <c r="AD186" s="101"/>
      <c r="AE186" s="101"/>
      <c r="AF186" s="101"/>
      <c r="AG186" s="101"/>
      <c r="AH186" s="101"/>
      <c r="AI186" s="101"/>
      <c r="AJ186" s="101"/>
      <c r="AK186" s="101"/>
      <c r="AL186" s="101"/>
      <c r="AM186" s="101"/>
      <c r="AN186" s="101"/>
      <c r="AO186" s="101"/>
      <c r="AP186" s="101"/>
      <c r="AQ186" s="386" t="str">
        <f aca="true" t="shared" si="22" ref="AQ186:AQ201">B42</f>
        <v>1.  Free and Clear</v>
      </c>
      <c r="AR186" s="387" t="s">
        <v>108</v>
      </c>
      <c r="AS186" s="388">
        <v>0.05</v>
      </c>
      <c r="AT186" s="389">
        <v>0.005</v>
      </c>
      <c r="AU186" s="390">
        <v>0.007</v>
      </c>
      <c r="AV186" s="390">
        <v>0.007</v>
      </c>
      <c r="AW186" s="390">
        <v>0.012</v>
      </c>
      <c r="AX186" s="390">
        <v>0.01</v>
      </c>
      <c r="AY186" s="391">
        <v>0.01</v>
      </c>
      <c r="AZ186" s="392"/>
      <c r="BA186" s="393" t="s">
        <v>109</v>
      </c>
      <c r="BB186" s="393" t="s">
        <v>109</v>
      </c>
      <c r="BC186" s="393" t="s">
        <v>109</v>
      </c>
      <c r="BD186" s="393" t="s">
        <v>109</v>
      </c>
      <c r="BE186" s="393" t="s">
        <v>109</v>
      </c>
      <c r="BF186" s="393" t="s">
        <v>109</v>
      </c>
      <c r="BG186" s="393" t="s">
        <v>109</v>
      </c>
      <c r="BH186" s="393" t="s">
        <v>109</v>
      </c>
      <c r="BI186" s="393" t="s">
        <v>109</v>
      </c>
      <c r="BJ186" s="393" t="s">
        <v>109</v>
      </c>
      <c r="BK186" s="355"/>
      <c r="BL186" s="355"/>
      <c r="BM186" s="101"/>
      <c r="BN186" s="101"/>
      <c r="BO186" s="101"/>
      <c r="BP186" s="101"/>
      <c r="BQ186" s="101"/>
      <c r="BR186" s="101"/>
      <c r="BS186" s="101"/>
      <c r="BT186" s="101"/>
      <c r="BU186" s="101"/>
      <c r="BV186" s="101"/>
      <c r="BW186" s="101"/>
      <c r="BX186" s="101"/>
      <c r="BY186" s="101"/>
      <c r="BZ186" s="101"/>
      <c r="CA186" s="101"/>
      <c r="CB186" s="101"/>
      <c r="CC186" s="101"/>
      <c r="CD186" s="101"/>
      <c r="CE186" s="101"/>
      <c r="CF186" s="101"/>
      <c r="CG186" s="101"/>
      <c r="CH186" s="101"/>
      <c r="CI186" s="101"/>
      <c r="CJ186" s="101"/>
      <c r="CK186" s="101"/>
      <c r="CL186" s="101"/>
      <c r="CM186" s="101"/>
      <c r="CN186" s="101"/>
      <c r="CO186" s="101"/>
      <c r="CP186" s="101"/>
      <c r="CQ186" s="101"/>
      <c r="CR186" s="101"/>
      <c r="CS186" s="101"/>
      <c r="CT186" s="101"/>
    </row>
    <row r="187" spans="1:98" ht="12.75">
      <c r="A187" s="129"/>
      <c r="B187" s="101"/>
      <c r="C187" s="130"/>
      <c r="D187" s="130"/>
      <c r="E187" s="101"/>
      <c r="F187" s="101"/>
      <c r="G187" s="101"/>
      <c r="H187" s="101"/>
      <c r="I187" s="101"/>
      <c r="J187" s="101"/>
      <c r="K187" s="101"/>
      <c r="L187" s="101"/>
      <c r="M187" s="101"/>
      <c r="N187" s="101"/>
      <c r="O187" s="101"/>
      <c r="P187" s="101"/>
      <c r="Q187" s="127"/>
      <c r="R187" s="127"/>
      <c r="S187" s="127"/>
      <c r="T187" s="127"/>
      <c r="U187" s="127"/>
      <c r="V187" s="127"/>
      <c r="W187" s="127"/>
      <c r="X187" s="127"/>
      <c r="Y187" s="127"/>
      <c r="Z187" s="127"/>
      <c r="AA187" s="127"/>
      <c r="AB187" s="101"/>
      <c r="AC187" s="101"/>
      <c r="AD187" s="101"/>
      <c r="AE187" s="101"/>
      <c r="AF187" s="101"/>
      <c r="AG187" s="101"/>
      <c r="AH187" s="101"/>
      <c r="AI187" s="101"/>
      <c r="AJ187" s="101"/>
      <c r="AK187" s="101"/>
      <c r="AL187" s="101"/>
      <c r="AM187" s="101"/>
      <c r="AN187" s="101"/>
      <c r="AO187" s="101"/>
      <c r="AP187" s="101"/>
      <c r="AQ187" s="386" t="str">
        <f t="shared" si="22"/>
        <v>2.  Out of Area</v>
      </c>
      <c r="AR187" s="394" t="s">
        <v>108</v>
      </c>
      <c r="AS187" s="395">
        <v>0.05</v>
      </c>
      <c r="AT187" s="396">
        <v>0.008</v>
      </c>
      <c r="AU187" s="397">
        <v>0.009</v>
      </c>
      <c r="AV187" s="397">
        <v>0.009</v>
      </c>
      <c r="AW187" s="397">
        <v>0.015</v>
      </c>
      <c r="AX187" s="397">
        <v>0.012</v>
      </c>
      <c r="AY187" s="398">
        <v>0.012</v>
      </c>
      <c r="AZ187" s="399"/>
      <c r="BA187" s="399" t="s">
        <v>109</v>
      </c>
      <c r="BB187" s="399" t="s">
        <v>109</v>
      </c>
      <c r="BC187" s="399" t="s">
        <v>109</v>
      </c>
      <c r="BD187" s="399" t="s">
        <v>109</v>
      </c>
      <c r="BE187" s="399" t="s">
        <v>109</v>
      </c>
      <c r="BF187" s="399" t="s">
        <v>109</v>
      </c>
      <c r="BG187" s="399" t="s">
        <v>109</v>
      </c>
      <c r="BH187" s="399" t="s">
        <v>109</v>
      </c>
      <c r="BI187" s="399" t="s">
        <v>109</v>
      </c>
      <c r="BJ187" s="399" t="s">
        <v>109</v>
      </c>
      <c r="BK187" s="355"/>
      <c r="BL187" s="355"/>
      <c r="BM187" s="101"/>
      <c r="BN187" s="101"/>
      <c r="BO187" s="101"/>
      <c r="BP187" s="101"/>
      <c r="BQ187" s="101"/>
      <c r="BR187" s="101"/>
      <c r="BS187" s="101"/>
      <c r="BT187" s="101"/>
      <c r="BU187" s="101"/>
      <c r="BV187" s="101"/>
      <c r="BW187" s="101"/>
      <c r="BX187" s="101"/>
      <c r="BY187" s="101"/>
      <c r="BZ187" s="101"/>
      <c r="CA187" s="101"/>
      <c r="CB187" s="101"/>
      <c r="CC187" s="101"/>
      <c r="CD187" s="101"/>
      <c r="CE187" s="101"/>
      <c r="CF187" s="101"/>
      <c r="CG187" s="101"/>
      <c r="CH187" s="101"/>
      <c r="CI187" s="101"/>
      <c r="CJ187" s="101"/>
      <c r="CK187" s="101"/>
      <c r="CL187" s="101"/>
      <c r="CM187" s="101"/>
      <c r="CN187" s="101"/>
      <c r="CO187" s="101"/>
      <c r="CP187" s="101"/>
      <c r="CQ187" s="101"/>
      <c r="CR187" s="101"/>
      <c r="CS187" s="101"/>
      <c r="CT187" s="101"/>
    </row>
    <row r="188" spans="1:98" ht="12.75">
      <c r="A188" s="129"/>
      <c r="B188" s="101"/>
      <c r="C188" s="130"/>
      <c r="D188" s="130"/>
      <c r="E188" s="101"/>
      <c r="F188" s="101"/>
      <c r="G188" s="101"/>
      <c r="H188" s="101"/>
      <c r="I188" s="101"/>
      <c r="J188" s="101"/>
      <c r="K188" s="101"/>
      <c r="L188" s="101"/>
      <c r="M188" s="101"/>
      <c r="N188" s="101"/>
      <c r="O188" s="101"/>
      <c r="P188" s="101"/>
      <c r="Q188" s="127"/>
      <c r="R188" s="127"/>
      <c r="S188" s="127"/>
      <c r="T188" s="127"/>
      <c r="U188" s="127"/>
      <c r="V188" s="127"/>
      <c r="W188" s="127"/>
      <c r="X188" s="127"/>
      <c r="Y188" s="127"/>
      <c r="Z188" s="127"/>
      <c r="AA188" s="127"/>
      <c r="AB188" s="101"/>
      <c r="AC188" s="101"/>
      <c r="AD188" s="101"/>
      <c r="AE188" s="101"/>
      <c r="AF188" s="101"/>
      <c r="AG188" s="101"/>
      <c r="AH188" s="101"/>
      <c r="AI188" s="101"/>
      <c r="AJ188" s="101"/>
      <c r="AK188" s="101"/>
      <c r="AL188" s="101"/>
      <c r="AM188" s="101"/>
      <c r="AN188" s="101"/>
      <c r="AO188" s="101"/>
      <c r="AP188" s="101"/>
      <c r="AQ188" s="386" t="str">
        <f t="shared" si="22"/>
        <v>3.  Expired Listings</v>
      </c>
      <c r="AR188" s="394" t="s">
        <v>110</v>
      </c>
      <c r="AS188" s="395">
        <v>0.03</v>
      </c>
      <c r="AT188" s="396">
        <v>0.015</v>
      </c>
      <c r="AU188" s="397">
        <v>0.04</v>
      </c>
      <c r="AV188" s="397">
        <v>0.04</v>
      </c>
      <c r="AW188" s="397">
        <v>0.05</v>
      </c>
      <c r="AX188" s="397">
        <v>0.04</v>
      </c>
      <c r="AY188" s="398">
        <v>0.04</v>
      </c>
      <c r="AZ188" s="400"/>
      <c r="BA188" s="399"/>
      <c r="BB188" s="397"/>
      <c r="BC188" s="399" t="s">
        <v>109</v>
      </c>
      <c r="BD188" s="399" t="s">
        <v>109</v>
      </c>
      <c r="BE188" s="399" t="s">
        <v>109</v>
      </c>
      <c r="BF188" s="399" t="s">
        <v>109</v>
      </c>
      <c r="BG188" s="399" t="s">
        <v>109</v>
      </c>
      <c r="BH188" s="399" t="s">
        <v>109</v>
      </c>
      <c r="BI188" s="399" t="s">
        <v>109</v>
      </c>
      <c r="BJ188" s="399" t="s">
        <v>109</v>
      </c>
      <c r="BK188" s="355"/>
      <c r="BL188" s="355"/>
      <c r="BM188" s="101"/>
      <c r="BN188" s="101"/>
      <c r="BO188" s="101"/>
      <c r="BP188" s="101"/>
      <c r="BQ188" s="101"/>
      <c r="BR188" s="101"/>
      <c r="BS188" s="101"/>
      <c r="BT188" s="101"/>
      <c r="BU188" s="101"/>
      <c r="BV188" s="101"/>
      <c r="BW188" s="101"/>
      <c r="BX188" s="101"/>
      <c r="BY188" s="101"/>
      <c r="BZ188" s="101"/>
      <c r="CA188" s="101"/>
      <c r="CB188" s="101"/>
      <c r="CC188" s="101"/>
      <c r="CD188" s="101"/>
      <c r="CE188" s="101"/>
      <c r="CF188" s="101"/>
      <c r="CG188" s="101"/>
      <c r="CH188" s="101"/>
      <c r="CI188" s="101"/>
      <c r="CJ188" s="101"/>
      <c r="CK188" s="101"/>
      <c r="CL188" s="101"/>
      <c r="CM188" s="101"/>
      <c r="CN188" s="101"/>
      <c r="CO188" s="101"/>
      <c r="CP188" s="101"/>
      <c r="CQ188" s="101"/>
      <c r="CR188" s="101"/>
      <c r="CS188" s="101"/>
      <c r="CT188" s="101"/>
    </row>
    <row r="189" spans="1:98" ht="12.75">
      <c r="A189" s="129"/>
      <c r="B189" s="101"/>
      <c r="C189" s="130"/>
      <c r="D189" s="130"/>
      <c r="E189" s="101"/>
      <c r="F189" s="101"/>
      <c r="G189" s="101"/>
      <c r="H189" s="101"/>
      <c r="I189" s="101"/>
      <c r="J189" s="101"/>
      <c r="K189" s="101"/>
      <c r="L189" s="101"/>
      <c r="M189" s="101"/>
      <c r="N189" s="101"/>
      <c r="O189" s="101"/>
      <c r="P189" s="101"/>
      <c r="Q189" s="127"/>
      <c r="R189" s="127"/>
      <c r="S189" s="127"/>
      <c r="T189" s="127"/>
      <c r="U189" s="127"/>
      <c r="V189" s="127"/>
      <c r="W189" s="127"/>
      <c r="X189" s="127"/>
      <c r="Y189" s="127"/>
      <c r="Z189" s="127"/>
      <c r="AA189" s="127"/>
      <c r="AB189" s="101"/>
      <c r="AC189" s="101"/>
      <c r="AD189" s="101"/>
      <c r="AE189" s="101"/>
      <c r="AF189" s="101"/>
      <c r="AG189" s="101"/>
      <c r="AH189" s="101"/>
      <c r="AI189" s="101"/>
      <c r="AJ189" s="101"/>
      <c r="AK189" s="101"/>
      <c r="AL189" s="101"/>
      <c r="AM189" s="101"/>
      <c r="AN189" s="101"/>
      <c r="AO189" s="101"/>
      <c r="AP189" s="101"/>
      <c r="AQ189" s="386" t="str">
        <f t="shared" si="22"/>
        <v>4.  Geographic</v>
      </c>
      <c r="AR189" s="394" t="s">
        <v>111</v>
      </c>
      <c r="AS189" s="395">
        <v>0.05</v>
      </c>
      <c r="AT189" s="396">
        <v>0.004</v>
      </c>
      <c r="AU189" s="397">
        <v>0.005</v>
      </c>
      <c r="AV189" s="397">
        <v>0.005</v>
      </c>
      <c r="AW189" s="397">
        <v>0.008</v>
      </c>
      <c r="AX189" s="397">
        <v>0.008</v>
      </c>
      <c r="AY189" s="398">
        <v>0.008</v>
      </c>
      <c r="AZ189" s="400"/>
      <c r="BA189" s="399"/>
      <c r="BB189" s="397"/>
      <c r="BC189" s="397"/>
      <c r="BD189" s="397"/>
      <c r="BE189" s="397"/>
      <c r="BF189" s="397"/>
      <c r="BG189" s="397"/>
      <c r="BH189" s="397"/>
      <c r="BI189" s="397"/>
      <c r="BJ189" s="397"/>
      <c r="BK189" s="355"/>
      <c r="BL189" s="355"/>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c r="CJ189" s="101"/>
      <c r="CK189" s="101"/>
      <c r="CL189" s="101"/>
      <c r="CM189" s="101"/>
      <c r="CN189" s="101"/>
      <c r="CO189" s="101"/>
      <c r="CP189" s="101"/>
      <c r="CQ189" s="101"/>
      <c r="CR189" s="101"/>
      <c r="CS189" s="101"/>
      <c r="CT189" s="101"/>
    </row>
    <row r="190" spans="1:98" ht="12.75">
      <c r="A190" s="129"/>
      <c r="B190" s="101"/>
      <c r="C190" s="130"/>
      <c r="D190" s="130"/>
      <c r="E190" s="101"/>
      <c r="F190" s="101"/>
      <c r="G190" s="101"/>
      <c r="H190" s="101"/>
      <c r="I190" s="101"/>
      <c r="J190" s="101"/>
      <c r="K190" s="101"/>
      <c r="L190" s="101"/>
      <c r="M190" s="101"/>
      <c r="N190" s="101"/>
      <c r="O190" s="101"/>
      <c r="P190" s="101"/>
      <c r="Q190" s="127"/>
      <c r="R190" s="127"/>
      <c r="S190" s="127"/>
      <c r="T190" s="127"/>
      <c r="U190" s="127"/>
      <c r="V190" s="127"/>
      <c r="W190" s="127"/>
      <c r="X190" s="127"/>
      <c r="Y190" s="127"/>
      <c r="Z190" s="127"/>
      <c r="AA190" s="127"/>
      <c r="AB190" s="101"/>
      <c r="AC190" s="101"/>
      <c r="AD190" s="101"/>
      <c r="AE190" s="101"/>
      <c r="AF190" s="101"/>
      <c r="AG190" s="101"/>
      <c r="AH190" s="101"/>
      <c r="AI190" s="101"/>
      <c r="AJ190" s="101"/>
      <c r="AK190" s="101"/>
      <c r="AL190" s="101"/>
      <c r="AM190" s="101"/>
      <c r="AN190" s="101"/>
      <c r="AO190" s="101"/>
      <c r="AP190" s="101"/>
      <c r="AQ190" s="386" t="str">
        <f t="shared" si="22"/>
        <v>5.  Pre-Foreclosure  90 days</v>
      </c>
      <c r="AR190" s="394" t="s">
        <v>110</v>
      </c>
      <c r="AS190" s="395">
        <v>0.05</v>
      </c>
      <c r="AT190" s="396">
        <v>0.005</v>
      </c>
      <c r="AU190" s="397">
        <v>0.005</v>
      </c>
      <c r="AV190" s="397">
        <v>0.005</v>
      </c>
      <c r="AW190" s="397">
        <v>0.008</v>
      </c>
      <c r="AX190" s="397">
        <v>0.008</v>
      </c>
      <c r="AY190" s="397">
        <v>0.008</v>
      </c>
      <c r="AZ190" s="400"/>
      <c r="BA190" s="399"/>
      <c r="BB190" s="397"/>
      <c r="BC190" s="397"/>
      <c r="BD190" s="397"/>
      <c r="BE190" s="397"/>
      <c r="BF190" s="397"/>
      <c r="BG190" s="397"/>
      <c r="BH190" s="397"/>
      <c r="BI190" s="397"/>
      <c r="BJ190" s="397"/>
      <c r="BK190" s="355"/>
      <c r="BL190" s="355"/>
      <c r="BM190" s="101"/>
      <c r="BN190" s="101"/>
      <c r="BO190" s="101"/>
      <c r="BP190" s="101"/>
      <c r="BQ190" s="101"/>
      <c r="BR190" s="101"/>
      <c r="BS190" s="101"/>
      <c r="BT190" s="101"/>
      <c r="BU190" s="101"/>
      <c r="BV190" s="101"/>
      <c r="BW190" s="101"/>
      <c r="BX190" s="101"/>
      <c r="BY190" s="101"/>
      <c r="BZ190" s="101"/>
      <c r="CA190" s="101"/>
      <c r="CB190" s="101"/>
      <c r="CC190" s="101"/>
      <c r="CD190" s="101"/>
      <c r="CE190" s="101"/>
      <c r="CF190" s="101"/>
      <c r="CG190" s="101"/>
      <c r="CH190" s="101"/>
      <c r="CI190" s="101"/>
      <c r="CJ190" s="101"/>
      <c r="CK190" s="101"/>
      <c r="CL190" s="101"/>
      <c r="CM190" s="101"/>
      <c r="CN190" s="101"/>
      <c r="CO190" s="101"/>
      <c r="CP190" s="101"/>
      <c r="CQ190" s="101"/>
      <c r="CR190" s="101"/>
      <c r="CS190" s="101"/>
      <c r="CT190" s="101"/>
    </row>
    <row r="191" spans="1:98" ht="12.75">
      <c r="A191" s="129"/>
      <c r="B191" s="101"/>
      <c r="C191" s="130"/>
      <c r="D191" s="130"/>
      <c r="E191" s="101"/>
      <c r="F191" s="101"/>
      <c r="G191" s="101"/>
      <c r="H191" s="101"/>
      <c r="I191" s="101"/>
      <c r="J191" s="101"/>
      <c r="K191" s="101"/>
      <c r="L191" s="101"/>
      <c r="M191" s="101"/>
      <c r="N191" s="101"/>
      <c r="O191" s="101"/>
      <c r="P191" s="101"/>
      <c r="Q191" s="127"/>
      <c r="R191" s="127"/>
      <c r="S191" s="127"/>
      <c r="T191" s="127"/>
      <c r="U191" s="127"/>
      <c r="V191" s="127"/>
      <c r="W191" s="127"/>
      <c r="X191" s="127"/>
      <c r="Y191" s="127"/>
      <c r="Z191" s="127"/>
      <c r="AA191" s="127"/>
      <c r="AB191" s="101"/>
      <c r="AC191" s="101"/>
      <c r="AD191" s="101"/>
      <c r="AE191" s="101"/>
      <c r="AF191" s="101"/>
      <c r="AG191" s="101"/>
      <c r="AH191" s="101"/>
      <c r="AI191" s="101"/>
      <c r="AJ191" s="101"/>
      <c r="AK191" s="101"/>
      <c r="AL191" s="101"/>
      <c r="AM191" s="101"/>
      <c r="AN191" s="101"/>
      <c r="AO191" s="101"/>
      <c r="AP191" s="101"/>
      <c r="AQ191" s="386" t="str">
        <f t="shared" si="22"/>
        <v>6.  60-90 Day Lates</v>
      </c>
      <c r="AR191" s="394" t="s">
        <v>110</v>
      </c>
      <c r="AS191" s="395">
        <v>0.1</v>
      </c>
      <c r="AT191" s="396">
        <v>0.03</v>
      </c>
      <c r="AU191" s="397">
        <v>0.02</v>
      </c>
      <c r="AV191" s="397">
        <v>0.03</v>
      </c>
      <c r="AW191" s="397">
        <v>0.04</v>
      </c>
      <c r="AX191" s="397">
        <v>0.035</v>
      </c>
      <c r="AY191" s="398">
        <v>0.035</v>
      </c>
      <c r="AZ191" s="400"/>
      <c r="BA191" s="399"/>
      <c r="BB191" s="397"/>
      <c r="BC191" s="397"/>
      <c r="BD191" s="397"/>
      <c r="BE191" s="397"/>
      <c r="BF191" s="397"/>
      <c r="BG191" s="397"/>
      <c r="BH191" s="397"/>
      <c r="BI191" s="397"/>
      <c r="BJ191" s="399" t="s">
        <v>109</v>
      </c>
      <c r="BK191" s="355"/>
      <c r="BL191" s="355"/>
      <c r="BM191" s="101"/>
      <c r="BN191" s="101"/>
      <c r="BO191" s="101"/>
      <c r="BP191" s="101"/>
      <c r="BQ191" s="101"/>
      <c r="BR191" s="101"/>
      <c r="BS191" s="101"/>
      <c r="BT191" s="101"/>
      <c r="BU191" s="101"/>
      <c r="BV191" s="101"/>
      <c r="BW191" s="101"/>
      <c r="BX191" s="101"/>
      <c r="BY191" s="101"/>
      <c r="BZ191" s="101"/>
      <c r="CA191" s="101"/>
      <c r="CB191" s="101"/>
      <c r="CC191" s="101"/>
      <c r="CD191" s="101"/>
      <c r="CE191" s="101"/>
      <c r="CF191" s="101"/>
      <c r="CG191" s="101"/>
      <c r="CH191" s="101"/>
      <c r="CI191" s="101"/>
      <c r="CJ191" s="101"/>
      <c r="CK191" s="101"/>
      <c r="CL191" s="101"/>
      <c r="CM191" s="101"/>
      <c r="CN191" s="101"/>
      <c r="CO191" s="101"/>
      <c r="CP191" s="101"/>
      <c r="CQ191" s="101"/>
      <c r="CR191" s="101"/>
      <c r="CS191" s="101"/>
      <c r="CT191" s="101"/>
    </row>
    <row r="192" spans="1:98" ht="12.75">
      <c r="A192" s="129"/>
      <c r="B192" s="101"/>
      <c r="C192" s="130"/>
      <c r="D192" s="130"/>
      <c r="E192" s="101"/>
      <c r="F192" s="101"/>
      <c r="G192" s="101"/>
      <c r="H192" s="101"/>
      <c r="I192" s="101"/>
      <c r="J192" s="101"/>
      <c r="K192" s="101"/>
      <c r="L192" s="101"/>
      <c r="M192" s="101"/>
      <c r="N192" s="101"/>
      <c r="O192" s="101"/>
      <c r="P192" s="101"/>
      <c r="Q192" s="127"/>
      <c r="R192" s="127"/>
      <c r="S192" s="127"/>
      <c r="T192" s="127"/>
      <c r="U192" s="127"/>
      <c r="V192" s="127"/>
      <c r="W192" s="127"/>
      <c r="X192" s="127"/>
      <c r="Y192" s="127"/>
      <c r="Z192" s="127"/>
      <c r="AA192" s="127"/>
      <c r="AB192" s="101"/>
      <c r="AC192" s="101"/>
      <c r="AD192" s="101"/>
      <c r="AE192" s="101"/>
      <c r="AF192" s="101"/>
      <c r="AG192" s="101"/>
      <c r="AH192" s="101"/>
      <c r="AI192" s="101"/>
      <c r="AJ192" s="101"/>
      <c r="AK192" s="101"/>
      <c r="AL192" s="101"/>
      <c r="AM192" s="101"/>
      <c r="AN192" s="101"/>
      <c r="AO192" s="101"/>
      <c r="AP192" s="101"/>
      <c r="AQ192" s="386" t="str">
        <f t="shared" si="22"/>
        <v>7.  Bankruptcy (NOD &amp; Dismissals)</v>
      </c>
      <c r="AR192" s="394" t="s">
        <v>110</v>
      </c>
      <c r="AS192" s="395">
        <v>0.1</v>
      </c>
      <c r="AT192" s="396">
        <v>0.02</v>
      </c>
      <c r="AU192" s="397">
        <v>0.03</v>
      </c>
      <c r="AV192" s="397">
        <v>0.06</v>
      </c>
      <c r="AW192" s="397">
        <v>0.04</v>
      </c>
      <c r="AX192" s="397">
        <v>0.04</v>
      </c>
      <c r="AY192" s="398">
        <v>0.04</v>
      </c>
      <c r="AZ192" s="400"/>
      <c r="BA192" s="399"/>
      <c r="BB192" s="397"/>
      <c r="BC192" s="397"/>
      <c r="BD192" s="399" t="s">
        <v>109</v>
      </c>
      <c r="BE192" s="399" t="s">
        <v>109</v>
      </c>
      <c r="BF192" s="399" t="s">
        <v>109</v>
      </c>
      <c r="BG192" s="399" t="s">
        <v>109</v>
      </c>
      <c r="BH192" s="399" t="s">
        <v>109</v>
      </c>
      <c r="BI192" s="399" t="s">
        <v>109</v>
      </c>
      <c r="BJ192" s="399" t="s">
        <v>109</v>
      </c>
      <c r="BK192" s="355"/>
      <c r="BL192" s="355"/>
      <c r="BM192" s="101"/>
      <c r="BN192" s="101"/>
      <c r="BO192" s="101"/>
      <c r="BP192" s="101"/>
      <c r="BQ192" s="101"/>
      <c r="BR192" s="101"/>
      <c r="BS192" s="101"/>
      <c r="BT192" s="101"/>
      <c r="BU192" s="101"/>
      <c r="BV192" s="101"/>
      <c r="BW192" s="101"/>
      <c r="BX192" s="101"/>
      <c r="BY192" s="101"/>
      <c r="BZ192" s="101"/>
      <c r="CA192" s="101"/>
      <c r="CB192" s="101"/>
      <c r="CC192" s="101"/>
      <c r="CD192" s="101"/>
      <c r="CE192" s="101"/>
      <c r="CF192" s="101"/>
      <c r="CG192" s="101"/>
      <c r="CH192" s="101"/>
      <c r="CI192" s="101"/>
      <c r="CJ192" s="101"/>
      <c r="CK192" s="101"/>
      <c r="CL192" s="101"/>
      <c r="CM192" s="101"/>
      <c r="CN192" s="101"/>
      <c r="CO192" s="101"/>
      <c r="CP192" s="101"/>
      <c r="CQ192" s="101"/>
      <c r="CR192" s="101"/>
      <c r="CS192" s="101"/>
      <c r="CT192" s="101"/>
    </row>
    <row r="193" spans="1:98" ht="12.75">
      <c r="A193" s="129"/>
      <c r="B193" s="101"/>
      <c r="C193" s="130"/>
      <c r="D193" s="130"/>
      <c r="E193" s="101"/>
      <c r="F193" s="101"/>
      <c r="G193" s="101"/>
      <c r="H193" s="101"/>
      <c r="I193" s="101"/>
      <c r="J193" s="101"/>
      <c r="K193" s="101"/>
      <c r="L193" s="101"/>
      <c r="M193" s="101"/>
      <c r="N193" s="101"/>
      <c r="O193" s="101"/>
      <c r="P193" s="101"/>
      <c r="Q193" s="127"/>
      <c r="R193" s="127"/>
      <c r="S193" s="127"/>
      <c r="T193" s="127"/>
      <c r="U193" s="127"/>
      <c r="V193" s="127"/>
      <c r="W193" s="127"/>
      <c r="X193" s="127"/>
      <c r="Y193" s="127"/>
      <c r="Z193" s="127"/>
      <c r="AA193" s="127"/>
      <c r="AB193" s="101"/>
      <c r="AC193" s="101"/>
      <c r="AD193" s="101"/>
      <c r="AE193" s="101"/>
      <c r="AF193" s="101"/>
      <c r="AG193" s="101"/>
      <c r="AH193" s="101"/>
      <c r="AI193" s="101"/>
      <c r="AJ193" s="101"/>
      <c r="AK193" s="101"/>
      <c r="AL193" s="101"/>
      <c r="AM193" s="101"/>
      <c r="AN193" s="101"/>
      <c r="AO193" s="101"/>
      <c r="AP193" s="101"/>
      <c r="AQ193" s="386" t="str">
        <f t="shared" si="22"/>
        <v>8.  Adjustable Rate Mortgages with Equity</v>
      </c>
      <c r="AR193" s="394" t="s">
        <v>108</v>
      </c>
      <c r="AS193" s="395">
        <v>0.05</v>
      </c>
      <c r="AT193" s="396">
        <v>0.008</v>
      </c>
      <c r="AU193" s="397">
        <v>0.01</v>
      </c>
      <c r="AV193" s="397">
        <v>0.01</v>
      </c>
      <c r="AW193" s="397">
        <v>0.015</v>
      </c>
      <c r="AX193" s="397">
        <v>0.012</v>
      </c>
      <c r="AY193" s="398">
        <v>0.01</v>
      </c>
      <c r="AZ193" s="400"/>
      <c r="BA193" s="399"/>
      <c r="BB193" s="397"/>
      <c r="BC193" s="397"/>
      <c r="BD193" s="397"/>
      <c r="BE193" s="397"/>
      <c r="BF193" s="397"/>
      <c r="BG193" s="397"/>
      <c r="BH193" s="397"/>
      <c r="BI193" s="397"/>
      <c r="BJ193" s="397"/>
      <c r="BK193" s="355"/>
      <c r="BL193" s="355"/>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101"/>
      <c r="CK193" s="101"/>
      <c r="CL193" s="101"/>
      <c r="CM193" s="101"/>
      <c r="CN193" s="101"/>
      <c r="CO193" s="101"/>
      <c r="CP193" s="101"/>
      <c r="CQ193" s="101"/>
      <c r="CR193" s="101"/>
      <c r="CS193" s="101"/>
      <c r="CT193" s="101"/>
    </row>
    <row r="194" spans="1:98" ht="12.75">
      <c r="A194" s="129"/>
      <c r="B194" s="101"/>
      <c r="C194" s="130"/>
      <c r="D194" s="130"/>
      <c r="E194" s="101"/>
      <c r="F194" s="101"/>
      <c r="G194" s="101"/>
      <c r="H194" s="101"/>
      <c r="I194" s="101"/>
      <c r="J194" s="101"/>
      <c r="K194" s="101"/>
      <c r="L194" s="101"/>
      <c r="M194" s="101"/>
      <c r="N194" s="101"/>
      <c r="O194" s="101"/>
      <c r="P194" s="101"/>
      <c r="Q194" s="127"/>
      <c r="R194" s="127"/>
      <c r="S194" s="127"/>
      <c r="T194" s="127"/>
      <c r="U194" s="127"/>
      <c r="V194" s="127"/>
      <c r="W194" s="127"/>
      <c r="X194" s="127"/>
      <c r="Y194" s="127"/>
      <c r="Z194" s="127"/>
      <c r="AA194" s="127"/>
      <c r="AB194" s="101"/>
      <c r="AC194" s="101"/>
      <c r="AD194" s="101"/>
      <c r="AE194" s="101"/>
      <c r="AF194" s="101"/>
      <c r="AG194" s="101"/>
      <c r="AH194" s="101"/>
      <c r="AI194" s="101"/>
      <c r="AJ194" s="101"/>
      <c r="AK194" s="101"/>
      <c r="AL194" s="101"/>
      <c r="AM194" s="101"/>
      <c r="AN194" s="101"/>
      <c r="AO194" s="101"/>
      <c r="AP194" s="101"/>
      <c r="AQ194" s="386" t="str">
        <f t="shared" si="22"/>
        <v>9.  Multi-Family With Equity</v>
      </c>
      <c r="AR194" s="394" t="s">
        <v>108</v>
      </c>
      <c r="AS194" s="395">
        <v>0.05</v>
      </c>
      <c r="AT194" s="396">
        <v>0.008</v>
      </c>
      <c r="AU194" s="397">
        <v>0.01</v>
      </c>
      <c r="AV194" s="397">
        <v>0.01</v>
      </c>
      <c r="AW194" s="397">
        <v>0.015</v>
      </c>
      <c r="AX194" s="397">
        <v>0.012</v>
      </c>
      <c r="AY194" s="398">
        <v>0.01</v>
      </c>
      <c r="AZ194" s="400"/>
      <c r="BA194" s="399"/>
      <c r="BB194" s="397"/>
      <c r="BC194" s="397"/>
      <c r="BD194" s="397"/>
      <c r="BE194" s="397"/>
      <c r="BF194" s="397"/>
      <c r="BG194" s="397"/>
      <c r="BH194" s="397"/>
      <c r="BI194" s="397"/>
      <c r="BJ194" s="397"/>
      <c r="BK194" s="355"/>
      <c r="BL194" s="355"/>
      <c r="BM194" s="101"/>
      <c r="BN194" s="101"/>
      <c r="BO194" s="101"/>
      <c r="BP194" s="101"/>
      <c r="BQ194" s="101"/>
      <c r="BR194" s="101"/>
      <c r="BS194" s="101"/>
      <c r="BT194" s="101"/>
      <c r="BU194" s="101"/>
      <c r="BV194" s="101"/>
      <c r="BW194" s="101"/>
      <c r="BX194" s="101"/>
      <c r="BY194" s="101"/>
      <c r="BZ194" s="101"/>
      <c r="CA194" s="101"/>
      <c r="CB194" s="101"/>
      <c r="CC194" s="101"/>
      <c r="CD194" s="101"/>
      <c r="CE194" s="101"/>
      <c r="CF194" s="101"/>
      <c r="CG194" s="101"/>
      <c r="CH194" s="101"/>
      <c r="CI194" s="101"/>
      <c r="CJ194" s="101"/>
      <c r="CK194" s="101"/>
      <c r="CL194" s="101"/>
      <c r="CM194" s="101"/>
      <c r="CN194" s="101"/>
      <c r="CO194" s="101"/>
      <c r="CP194" s="101"/>
      <c r="CQ194" s="101"/>
      <c r="CR194" s="101"/>
      <c r="CS194" s="101"/>
      <c r="CT194" s="101"/>
    </row>
    <row r="195" spans="1:98" ht="12.75">
      <c r="A195" s="129"/>
      <c r="B195" s="101"/>
      <c r="C195" s="130"/>
      <c r="D195" s="130"/>
      <c r="E195" s="101"/>
      <c r="F195" s="101"/>
      <c r="G195" s="101"/>
      <c r="H195" s="101"/>
      <c r="I195" s="101"/>
      <c r="J195" s="101"/>
      <c r="K195" s="101"/>
      <c r="L195" s="101"/>
      <c r="M195" s="101"/>
      <c r="N195" s="101"/>
      <c r="O195" s="101"/>
      <c r="P195" s="101"/>
      <c r="Q195" s="127"/>
      <c r="R195" s="127"/>
      <c r="S195" s="127"/>
      <c r="T195" s="127"/>
      <c r="U195" s="127"/>
      <c r="V195" s="127"/>
      <c r="W195" s="127"/>
      <c r="X195" s="127"/>
      <c r="Y195" s="127"/>
      <c r="Z195" s="127"/>
      <c r="AA195" s="127"/>
      <c r="AB195" s="101"/>
      <c r="AC195" s="101"/>
      <c r="AD195" s="101"/>
      <c r="AE195" s="101"/>
      <c r="AF195" s="101"/>
      <c r="AG195" s="101"/>
      <c r="AH195" s="101"/>
      <c r="AI195" s="101"/>
      <c r="AJ195" s="101"/>
      <c r="AK195" s="101"/>
      <c r="AL195" s="101"/>
      <c r="AM195" s="101"/>
      <c r="AN195" s="101"/>
      <c r="AO195" s="101"/>
      <c r="AP195" s="101"/>
      <c r="AQ195" s="386" t="str">
        <f t="shared" si="22"/>
        <v>10. Wholesale Properties</v>
      </c>
      <c r="AR195" s="394" t="s">
        <v>108</v>
      </c>
      <c r="AS195" s="395">
        <v>0.05</v>
      </c>
      <c r="AT195" s="396">
        <v>0.008</v>
      </c>
      <c r="AU195" s="397">
        <v>0.01</v>
      </c>
      <c r="AV195" s="397">
        <v>0.01</v>
      </c>
      <c r="AW195" s="397">
        <v>0.015</v>
      </c>
      <c r="AX195" s="397">
        <v>0.012</v>
      </c>
      <c r="AY195" s="398">
        <v>0.012</v>
      </c>
      <c r="AZ195" s="400"/>
      <c r="BA195" s="399"/>
      <c r="BB195" s="397"/>
      <c r="BC195" s="397"/>
      <c r="BD195" s="397"/>
      <c r="BE195" s="397"/>
      <c r="BF195" s="399" t="s">
        <v>109</v>
      </c>
      <c r="BG195" s="399" t="s">
        <v>109</v>
      </c>
      <c r="BH195" s="399" t="s">
        <v>109</v>
      </c>
      <c r="BI195" s="399" t="s">
        <v>109</v>
      </c>
      <c r="BJ195" s="399" t="s">
        <v>109</v>
      </c>
      <c r="BK195" s="355"/>
      <c r="BL195" s="355"/>
      <c r="BM195" s="101"/>
      <c r="BN195" s="101"/>
      <c r="BO195" s="101"/>
      <c r="BP195" s="101"/>
      <c r="BQ195" s="101"/>
      <c r="BR195" s="101"/>
      <c r="BS195" s="101"/>
      <c r="BT195" s="101"/>
      <c r="BU195" s="101"/>
      <c r="BV195" s="101"/>
      <c r="BW195" s="101"/>
      <c r="BX195" s="101"/>
      <c r="BY195" s="101"/>
      <c r="BZ195" s="101"/>
      <c r="CA195" s="101"/>
      <c r="CB195" s="101"/>
      <c r="CC195" s="101"/>
      <c r="CD195" s="101"/>
      <c r="CE195" s="101"/>
      <c r="CF195" s="101"/>
      <c r="CG195" s="101"/>
      <c r="CH195" s="101"/>
      <c r="CI195" s="101"/>
      <c r="CJ195" s="101"/>
      <c r="CK195" s="101"/>
      <c r="CL195" s="101"/>
      <c r="CM195" s="101"/>
      <c r="CN195" s="101"/>
      <c r="CO195" s="101"/>
      <c r="CP195" s="101"/>
      <c r="CQ195" s="101"/>
      <c r="CR195" s="101"/>
      <c r="CS195" s="101"/>
      <c r="CT195" s="101"/>
    </row>
    <row r="196" spans="1:98" ht="12.75">
      <c r="A196" s="129"/>
      <c r="B196" s="101"/>
      <c r="C196" s="130"/>
      <c r="D196" s="130"/>
      <c r="E196" s="101"/>
      <c r="F196" s="101"/>
      <c r="G196" s="101"/>
      <c r="H196" s="101"/>
      <c r="I196" s="101"/>
      <c r="J196" s="101"/>
      <c r="K196" s="101"/>
      <c r="L196" s="101"/>
      <c r="M196" s="101"/>
      <c r="N196" s="101"/>
      <c r="O196" s="101"/>
      <c r="P196" s="101"/>
      <c r="Q196" s="127"/>
      <c r="R196" s="127"/>
      <c r="S196" s="127"/>
      <c r="T196" s="127"/>
      <c r="U196" s="127"/>
      <c r="V196" s="127"/>
      <c r="W196" s="127"/>
      <c r="X196" s="127"/>
      <c r="Y196" s="127"/>
      <c r="Z196" s="127"/>
      <c r="AA196" s="127"/>
      <c r="AB196" s="101"/>
      <c r="AC196" s="101"/>
      <c r="AD196" s="101"/>
      <c r="AE196" s="101"/>
      <c r="AF196" s="101"/>
      <c r="AG196" s="101"/>
      <c r="AH196" s="101"/>
      <c r="AI196" s="101"/>
      <c r="AJ196" s="101"/>
      <c r="AK196" s="101"/>
      <c r="AL196" s="101"/>
      <c r="AM196" s="101"/>
      <c r="AN196" s="101"/>
      <c r="AO196" s="101"/>
      <c r="AP196" s="101"/>
      <c r="AQ196" s="386" t="str">
        <f t="shared" si="22"/>
        <v>11. In-House Follow Up </v>
      </c>
      <c r="AR196" s="394" t="s">
        <v>375</v>
      </c>
      <c r="AS196" s="395">
        <v>0.03</v>
      </c>
      <c r="AT196" s="396">
        <v>0.05</v>
      </c>
      <c r="AU196" s="397">
        <v>0.07</v>
      </c>
      <c r="AV196" s="397">
        <v>0.1</v>
      </c>
      <c r="AW196" s="397">
        <v>0.06</v>
      </c>
      <c r="AX196" s="397">
        <v>0.06</v>
      </c>
      <c r="AY196" s="398">
        <v>0.06</v>
      </c>
      <c r="AZ196" s="400"/>
      <c r="BA196" s="399"/>
      <c r="BB196" s="397"/>
      <c r="BC196" s="397"/>
      <c r="BD196" s="397"/>
      <c r="BE196" s="399" t="s">
        <v>109</v>
      </c>
      <c r="BF196" s="399" t="s">
        <v>109</v>
      </c>
      <c r="BG196" s="399" t="s">
        <v>109</v>
      </c>
      <c r="BH196" s="399" t="s">
        <v>109</v>
      </c>
      <c r="BI196" s="399" t="s">
        <v>109</v>
      </c>
      <c r="BJ196" s="399" t="s">
        <v>109</v>
      </c>
      <c r="BK196" s="355"/>
      <c r="BL196" s="355"/>
      <c r="BM196" s="101"/>
      <c r="BN196" s="101"/>
      <c r="BO196" s="101"/>
      <c r="BP196" s="101"/>
      <c r="BQ196" s="101"/>
      <c r="BR196" s="101"/>
      <c r="BS196" s="101"/>
      <c r="BT196" s="101"/>
      <c r="BU196" s="101"/>
      <c r="BV196" s="101"/>
      <c r="BW196" s="101"/>
      <c r="BX196" s="101"/>
      <c r="BY196" s="101"/>
      <c r="BZ196" s="101"/>
      <c r="CA196" s="101"/>
      <c r="CB196" s="101"/>
      <c r="CC196" s="101"/>
      <c r="CD196" s="101"/>
      <c r="CE196" s="101"/>
      <c r="CF196" s="101"/>
      <c r="CG196" s="101"/>
      <c r="CH196" s="101"/>
      <c r="CI196" s="101"/>
      <c r="CJ196" s="101"/>
      <c r="CK196" s="101"/>
      <c r="CL196" s="101"/>
      <c r="CM196" s="101"/>
      <c r="CN196" s="101"/>
      <c r="CO196" s="101"/>
      <c r="CP196" s="101"/>
      <c r="CQ196" s="101"/>
      <c r="CR196" s="101"/>
      <c r="CS196" s="101"/>
      <c r="CT196" s="101"/>
    </row>
    <row r="197" spans="1:98" ht="12.75">
      <c r="A197" s="129"/>
      <c r="B197" s="101"/>
      <c r="C197" s="130"/>
      <c r="D197" s="130"/>
      <c r="E197" s="101"/>
      <c r="F197" s="101"/>
      <c r="G197" s="101"/>
      <c r="H197" s="101"/>
      <c r="I197" s="101"/>
      <c r="J197" s="101"/>
      <c r="K197" s="101"/>
      <c r="L197" s="101"/>
      <c r="M197" s="101"/>
      <c r="N197" s="101"/>
      <c r="O197" s="101"/>
      <c r="P197" s="101"/>
      <c r="Q197" s="127"/>
      <c r="R197" s="127"/>
      <c r="S197" s="127"/>
      <c r="T197" s="127"/>
      <c r="U197" s="127"/>
      <c r="V197" s="127"/>
      <c r="W197" s="127"/>
      <c r="X197" s="127"/>
      <c r="Y197" s="127"/>
      <c r="Z197" s="127"/>
      <c r="AA197" s="127"/>
      <c r="AB197" s="101"/>
      <c r="AC197" s="101"/>
      <c r="AD197" s="101"/>
      <c r="AE197" s="101"/>
      <c r="AF197" s="101"/>
      <c r="AG197" s="101"/>
      <c r="AH197" s="101"/>
      <c r="AI197" s="101"/>
      <c r="AJ197" s="101"/>
      <c r="AK197" s="101"/>
      <c r="AL197" s="101"/>
      <c r="AM197" s="101"/>
      <c r="AN197" s="101"/>
      <c r="AO197" s="101"/>
      <c r="AP197" s="101"/>
      <c r="AQ197" s="386" t="str">
        <f t="shared" si="22"/>
        <v>12. Probate</v>
      </c>
      <c r="AR197" s="394" t="s">
        <v>110</v>
      </c>
      <c r="AS197" s="395">
        <v>0.1</v>
      </c>
      <c r="AT197" s="396">
        <v>0.04</v>
      </c>
      <c r="AU197" s="397">
        <v>0.04</v>
      </c>
      <c r="AV197" s="397">
        <v>0.04</v>
      </c>
      <c r="AW197" s="397">
        <v>0.04</v>
      </c>
      <c r="AX197" s="397">
        <v>0.04</v>
      </c>
      <c r="AY197" s="398">
        <v>0.04</v>
      </c>
      <c r="AZ197" s="399"/>
      <c r="BA197" s="399"/>
      <c r="BB197" s="397"/>
      <c r="BC197" s="397"/>
      <c r="BD197" s="397"/>
      <c r="BE197" s="397"/>
      <c r="BF197" s="397"/>
      <c r="BG197" s="397"/>
      <c r="BH197" s="397"/>
      <c r="BI197" s="399"/>
      <c r="BJ197" s="399"/>
      <c r="BK197" s="355"/>
      <c r="BL197" s="355"/>
      <c r="BM197" s="101"/>
      <c r="BN197" s="101"/>
      <c r="BO197" s="101"/>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101"/>
      <c r="CK197" s="101"/>
      <c r="CL197" s="101"/>
      <c r="CM197" s="101"/>
      <c r="CN197" s="101"/>
      <c r="CO197" s="101"/>
      <c r="CP197" s="101"/>
      <c r="CQ197" s="101"/>
      <c r="CR197" s="101"/>
      <c r="CS197" s="101"/>
      <c r="CT197" s="101"/>
    </row>
    <row r="198" spans="1:98" ht="12.75">
      <c r="A198" s="129"/>
      <c r="B198" s="101"/>
      <c r="C198" s="130"/>
      <c r="D198" s="130"/>
      <c r="E198" s="101"/>
      <c r="F198" s="101"/>
      <c r="G198" s="101"/>
      <c r="H198" s="101"/>
      <c r="I198" s="101"/>
      <c r="J198" s="101"/>
      <c r="K198" s="101"/>
      <c r="L198" s="101"/>
      <c r="M198" s="101"/>
      <c r="N198" s="101"/>
      <c r="O198" s="101"/>
      <c r="P198" s="101"/>
      <c r="Q198" s="127"/>
      <c r="R198" s="127"/>
      <c r="S198" s="127"/>
      <c r="T198" s="127"/>
      <c r="U198" s="127"/>
      <c r="V198" s="127"/>
      <c r="W198" s="127"/>
      <c r="X198" s="127"/>
      <c r="Y198" s="127"/>
      <c r="Z198" s="127"/>
      <c r="AA198" s="127"/>
      <c r="AB198" s="101"/>
      <c r="AC198" s="101"/>
      <c r="AD198" s="101"/>
      <c r="AE198" s="101"/>
      <c r="AF198" s="101"/>
      <c r="AG198" s="101"/>
      <c r="AH198" s="101"/>
      <c r="AI198" s="101"/>
      <c r="AJ198" s="101"/>
      <c r="AK198" s="101"/>
      <c r="AL198" s="101"/>
      <c r="AM198" s="101"/>
      <c r="AN198" s="101"/>
      <c r="AO198" s="101"/>
      <c r="AP198" s="101"/>
      <c r="AQ198" s="386" t="str">
        <f t="shared" si="22"/>
        <v>13. Divorce</v>
      </c>
      <c r="AR198" s="394" t="s">
        <v>110</v>
      </c>
      <c r="AS198" s="395">
        <v>0.1</v>
      </c>
      <c r="AT198" s="396">
        <v>0.04</v>
      </c>
      <c r="AU198" s="397">
        <v>0.04</v>
      </c>
      <c r="AV198" s="397">
        <v>0.035</v>
      </c>
      <c r="AW198" s="397">
        <v>0.04</v>
      </c>
      <c r="AX198" s="397">
        <v>0.04</v>
      </c>
      <c r="AY198" s="398">
        <v>0.04</v>
      </c>
      <c r="AZ198" s="399"/>
      <c r="BA198" s="399"/>
      <c r="BB198" s="397"/>
      <c r="BC198" s="397"/>
      <c r="BD198" s="397"/>
      <c r="BE198" s="397"/>
      <c r="BF198" s="397"/>
      <c r="BG198" s="397"/>
      <c r="BH198" s="397"/>
      <c r="BI198" s="399"/>
      <c r="BJ198" s="399"/>
      <c r="BK198" s="355"/>
      <c r="BL198" s="355"/>
      <c r="BM198" s="101"/>
      <c r="BN198" s="101"/>
      <c r="BO198" s="101"/>
      <c r="BP198" s="101"/>
      <c r="BQ198" s="101"/>
      <c r="BR198" s="101"/>
      <c r="BS198" s="101"/>
      <c r="BT198" s="101"/>
      <c r="BU198" s="101"/>
      <c r="BV198" s="101"/>
      <c r="BW198" s="101"/>
      <c r="BX198" s="101"/>
      <c r="BY198" s="101"/>
      <c r="BZ198" s="101"/>
      <c r="CA198" s="101"/>
      <c r="CB198" s="101"/>
      <c r="CC198" s="101"/>
      <c r="CD198" s="101"/>
      <c r="CE198" s="101"/>
      <c r="CF198" s="101"/>
      <c r="CG198" s="101"/>
      <c r="CH198" s="101"/>
      <c r="CI198" s="101"/>
      <c r="CJ198" s="101"/>
      <c r="CK198" s="101"/>
      <c r="CL198" s="101"/>
      <c r="CM198" s="101"/>
      <c r="CN198" s="101"/>
      <c r="CO198" s="101"/>
      <c r="CP198" s="101"/>
      <c r="CQ198" s="101"/>
      <c r="CR198" s="101"/>
      <c r="CS198" s="101"/>
      <c r="CT198" s="101"/>
    </row>
    <row r="199" spans="1:98" ht="12.75">
      <c r="A199" s="129"/>
      <c r="B199" s="101"/>
      <c r="C199" s="130"/>
      <c r="D199" s="130"/>
      <c r="E199" s="101"/>
      <c r="F199" s="101"/>
      <c r="G199" s="101"/>
      <c r="H199" s="101"/>
      <c r="I199" s="101"/>
      <c r="J199" s="101"/>
      <c r="K199" s="101"/>
      <c r="L199" s="101"/>
      <c r="M199" s="101"/>
      <c r="N199" s="101"/>
      <c r="O199" s="101"/>
      <c r="P199" s="101"/>
      <c r="Q199" s="127"/>
      <c r="R199" s="127"/>
      <c r="S199" s="127"/>
      <c r="T199" s="127"/>
      <c r="U199" s="127"/>
      <c r="V199" s="127"/>
      <c r="W199" s="127"/>
      <c r="X199" s="127"/>
      <c r="Y199" s="127"/>
      <c r="Z199" s="127"/>
      <c r="AA199" s="127"/>
      <c r="AB199" s="101"/>
      <c r="AC199" s="101"/>
      <c r="AD199" s="101"/>
      <c r="AE199" s="101"/>
      <c r="AF199" s="101"/>
      <c r="AG199" s="101"/>
      <c r="AH199" s="101"/>
      <c r="AI199" s="101"/>
      <c r="AJ199" s="101"/>
      <c r="AK199" s="101"/>
      <c r="AL199" s="101"/>
      <c r="AM199" s="101"/>
      <c r="AN199" s="101"/>
      <c r="AO199" s="101"/>
      <c r="AP199" s="101"/>
      <c r="AQ199" s="386" t="str">
        <f t="shared" si="22"/>
        <v>14. 'Catch-All' Seller Campaign</v>
      </c>
      <c r="AR199" s="394" t="s">
        <v>110</v>
      </c>
      <c r="AS199" s="395">
        <v>0.1</v>
      </c>
      <c r="AT199" s="396">
        <v>0.04</v>
      </c>
      <c r="AU199" s="397">
        <v>0.04</v>
      </c>
      <c r="AV199" s="397">
        <v>0.04</v>
      </c>
      <c r="AW199" s="397">
        <v>0.04</v>
      </c>
      <c r="AX199" s="397">
        <v>0.04</v>
      </c>
      <c r="AY199" s="398">
        <v>0.04</v>
      </c>
      <c r="AZ199" s="399"/>
      <c r="BA199" s="399"/>
      <c r="BB199" s="397"/>
      <c r="BC199" s="397"/>
      <c r="BD199" s="397"/>
      <c r="BE199" s="397"/>
      <c r="BF199" s="397"/>
      <c r="BG199" s="397"/>
      <c r="BH199" s="397"/>
      <c r="BI199" s="399"/>
      <c r="BJ199" s="399"/>
      <c r="BK199" s="355"/>
      <c r="BL199" s="355"/>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101"/>
      <c r="CK199" s="101"/>
      <c r="CL199" s="101"/>
      <c r="CM199" s="101"/>
      <c r="CN199" s="101"/>
      <c r="CO199" s="101"/>
      <c r="CP199" s="101"/>
      <c r="CQ199" s="101"/>
      <c r="CR199" s="101"/>
      <c r="CS199" s="101"/>
      <c r="CT199" s="101"/>
    </row>
    <row r="200" spans="1:98" ht="12.75">
      <c r="A200" s="129"/>
      <c r="B200" s="101"/>
      <c r="C200" s="130"/>
      <c r="D200" s="130"/>
      <c r="E200" s="101"/>
      <c r="F200" s="101"/>
      <c r="G200" s="101"/>
      <c r="H200" s="101"/>
      <c r="I200" s="101"/>
      <c r="J200" s="101"/>
      <c r="K200" s="101"/>
      <c r="L200" s="101"/>
      <c r="M200" s="101"/>
      <c r="N200" s="101"/>
      <c r="O200" s="101"/>
      <c r="P200" s="101"/>
      <c r="Q200" s="127"/>
      <c r="R200" s="127"/>
      <c r="S200" s="127"/>
      <c r="T200" s="127"/>
      <c r="U200" s="127"/>
      <c r="V200" s="127"/>
      <c r="W200" s="127"/>
      <c r="X200" s="127"/>
      <c r="Y200" s="127"/>
      <c r="Z200" s="127"/>
      <c r="AA200" s="127"/>
      <c r="AB200" s="101"/>
      <c r="AC200" s="101"/>
      <c r="AD200" s="101"/>
      <c r="AE200" s="101"/>
      <c r="AF200" s="101"/>
      <c r="AG200" s="101"/>
      <c r="AH200" s="101"/>
      <c r="AI200" s="101"/>
      <c r="AJ200" s="101"/>
      <c r="AK200" s="101"/>
      <c r="AL200" s="101"/>
      <c r="AM200" s="101"/>
      <c r="AN200" s="101"/>
      <c r="AO200" s="101"/>
      <c r="AP200" s="101"/>
      <c r="AQ200" s="386" t="str">
        <f t="shared" si="22"/>
        <v>15. Adjustable Rate Mortgages with No Equity</v>
      </c>
      <c r="AR200" s="505" t="s">
        <v>108</v>
      </c>
      <c r="AS200" s="395">
        <v>0.05</v>
      </c>
      <c r="AT200" s="396">
        <v>0.03</v>
      </c>
      <c r="AU200" s="397">
        <v>0.03</v>
      </c>
      <c r="AV200" s="403">
        <v>0.03</v>
      </c>
      <c r="AW200" s="397">
        <v>0.03</v>
      </c>
      <c r="AX200" s="397">
        <v>0.03</v>
      </c>
      <c r="AY200" s="398">
        <v>0.03</v>
      </c>
      <c r="AZ200" s="399"/>
      <c r="BA200" s="399"/>
      <c r="BB200" s="397"/>
      <c r="BC200" s="397"/>
      <c r="BD200" s="397"/>
      <c r="BE200" s="397"/>
      <c r="BF200" s="397"/>
      <c r="BG200" s="397"/>
      <c r="BH200" s="397"/>
      <c r="BI200" s="399"/>
      <c r="BJ200" s="399"/>
      <c r="BK200" s="355"/>
      <c r="BL200" s="355"/>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c r="CM200" s="101"/>
      <c r="CN200" s="101"/>
      <c r="CO200" s="101"/>
      <c r="CP200" s="101"/>
      <c r="CQ200" s="101"/>
      <c r="CR200" s="101"/>
      <c r="CS200" s="101"/>
      <c r="CT200" s="101"/>
    </row>
    <row r="201" spans="1:98" ht="16.5" thickBot="1">
      <c r="A201" s="129"/>
      <c r="B201" s="101"/>
      <c r="C201" s="130"/>
      <c r="D201" s="130"/>
      <c r="E201" s="101"/>
      <c r="F201" s="101"/>
      <c r="G201" s="101"/>
      <c r="H201" s="101"/>
      <c r="I201" s="101"/>
      <c r="J201" s="101"/>
      <c r="K201" s="101"/>
      <c r="L201" s="101"/>
      <c r="M201" s="101"/>
      <c r="N201" s="101"/>
      <c r="O201" s="101"/>
      <c r="P201" s="101"/>
      <c r="Q201" s="127"/>
      <c r="R201" s="127"/>
      <c r="S201" s="127"/>
      <c r="T201" s="127"/>
      <c r="U201" s="127"/>
      <c r="V201" s="127"/>
      <c r="W201" s="127"/>
      <c r="X201" s="127"/>
      <c r="Y201" s="127"/>
      <c r="Z201" s="127"/>
      <c r="AA201" s="127"/>
      <c r="AB201" s="101"/>
      <c r="AC201" s="101"/>
      <c r="AD201" s="101"/>
      <c r="AE201" s="101"/>
      <c r="AF201" s="101"/>
      <c r="AG201" s="101"/>
      <c r="AH201" s="101"/>
      <c r="AI201" s="101"/>
      <c r="AJ201" s="101"/>
      <c r="AK201" s="101"/>
      <c r="AL201" s="101"/>
      <c r="AM201" s="101"/>
      <c r="AN201" s="101"/>
      <c r="AO201" s="101"/>
      <c r="AP201" s="401" t="s">
        <v>112</v>
      </c>
      <c r="AQ201" s="386" t="str">
        <f t="shared" si="22"/>
        <v>16. Bankruptcy Motions for Relief/Dismissal</v>
      </c>
      <c r="AR201" s="402" t="s">
        <v>110</v>
      </c>
      <c r="AS201" s="395">
        <v>0.1</v>
      </c>
      <c r="AT201" s="396">
        <v>0.04</v>
      </c>
      <c r="AU201" s="397">
        <v>0.04</v>
      </c>
      <c r="AV201" s="403">
        <v>0.04</v>
      </c>
      <c r="AW201" s="397">
        <v>0.04</v>
      </c>
      <c r="AX201" s="397">
        <v>0.04</v>
      </c>
      <c r="AY201" s="398">
        <v>0.04</v>
      </c>
      <c r="AZ201" s="399" t="s">
        <v>109</v>
      </c>
      <c r="BA201" s="399"/>
      <c r="BB201" s="397"/>
      <c r="BC201" s="397"/>
      <c r="BD201" s="397"/>
      <c r="BE201" s="397"/>
      <c r="BF201" s="397"/>
      <c r="BG201" s="397"/>
      <c r="BH201" s="397"/>
      <c r="BI201" s="399" t="s">
        <v>109</v>
      </c>
      <c r="BJ201" s="399" t="s">
        <v>109</v>
      </c>
      <c r="BK201" s="355"/>
      <c r="BL201" s="355"/>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c r="CM201" s="101"/>
      <c r="CN201" s="101"/>
      <c r="CO201" s="101"/>
      <c r="CP201" s="101"/>
      <c r="CQ201" s="101"/>
      <c r="CR201" s="101"/>
      <c r="CS201" s="101"/>
      <c r="CT201" s="101"/>
    </row>
    <row r="202" spans="1:98" ht="12.75">
      <c r="A202" s="129"/>
      <c r="B202" s="101"/>
      <c r="C202" s="130"/>
      <c r="D202" s="130"/>
      <c r="E202" s="101"/>
      <c r="F202" s="101"/>
      <c r="G202" s="101"/>
      <c r="H202" s="101"/>
      <c r="I202" s="101"/>
      <c r="J202" s="101"/>
      <c r="K202" s="101"/>
      <c r="L202" s="101"/>
      <c r="M202" s="101"/>
      <c r="N202" s="101"/>
      <c r="O202" s="101"/>
      <c r="P202" s="101"/>
      <c r="Q202" s="127"/>
      <c r="R202" s="127"/>
      <c r="S202" s="127"/>
      <c r="T202" s="127"/>
      <c r="U202" s="127"/>
      <c r="V202" s="127"/>
      <c r="W202" s="127"/>
      <c r="X202" s="127"/>
      <c r="Y202" s="127"/>
      <c r="Z202" s="127"/>
      <c r="AA202" s="127"/>
      <c r="AB202" s="101"/>
      <c r="AC202" s="101"/>
      <c r="AD202" s="101"/>
      <c r="AE202" s="101"/>
      <c r="AF202" s="101"/>
      <c r="AG202" s="101"/>
      <c r="AH202" s="101"/>
      <c r="AI202" s="101"/>
      <c r="AJ202" s="101"/>
      <c r="AK202" s="101"/>
      <c r="AL202" s="101"/>
      <c r="AM202" s="101"/>
      <c r="AN202" s="101"/>
      <c r="AO202" s="101"/>
      <c r="AP202" s="101"/>
      <c r="AQ202" s="404" t="str">
        <f>B61</f>
        <v>1.  Tenant Buyers</v>
      </c>
      <c r="AR202" s="405" t="s">
        <v>113</v>
      </c>
      <c r="AS202" s="388">
        <v>0.1</v>
      </c>
      <c r="AT202" s="406">
        <v>0.02</v>
      </c>
      <c r="AU202" s="407">
        <v>0.02</v>
      </c>
      <c r="AV202" s="407">
        <v>0.015</v>
      </c>
      <c r="AW202" s="407">
        <v>0.02</v>
      </c>
      <c r="AX202" s="407">
        <v>0.02</v>
      </c>
      <c r="AY202" s="408">
        <v>0.02</v>
      </c>
      <c r="AZ202" s="409"/>
      <c r="BA202" s="410"/>
      <c r="BB202" s="410" t="s">
        <v>109</v>
      </c>
      <c r="BC202" s="410" t="s">
        <v>109</v>
      </c>
      <c r="BD202" s="410" t="s">
        <v>109</v>
      </c>
      <c r="BE202" s="410" t="s">
        <v>109</v>
      </c>
      <c r="BF202" s="410" t="s">
        <v>109</v>
      </c>
      <c r="BG202" s="410" t="s">
        <v>109</v>
      </c>
      <c r="BH202" s="410" t="s">
        <v>109</v>
      </c>
      <c r="BI202" s="410" t="s">
        <v>109</v>
      </c>
      <c r="BJ202" s="410" t="s">
        <v>109</v>
      </c>
      <c r="BK202" s="355"/>
      <c r="BL202" s="355"/>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c r="CM202" s="101"/>
      <c r="CN202" s="101"/>
      <c r="CO202" s="101"/>
      <c r="CP202" s="101"/>
      <c r="CQ202" s="101"/>
      <c r="CR202" s="101"/>
      <c r="CS202" s="101"/>
      <c r="CT202" s="101"/>
    </row>
    <row r="203" spans="1:98" ht="12.75">
      <c r="A203" s="129"/>
      <c r="B203" s="101"/>
      <c r="C203" s="130"/>
      <c r="D203" s="130"/>
      <c r="E203" s="101"/>
      <c r="F203" s="101"/>
      <c r="G203" s="101"/>
      <c r="H203" s="101"/>
      <c r="I203" s="101"/>
      <c r="J203" s="101"/>
      <c r="K203" s="101"/>
      <c r="L203" s="101"/>
      <c r="M203" s="101"/>
      <c r="N203" s="101"/>
      <c r="O203" s="101"/>
      <c r="P203" s="101"/>
      <c r="Q203" s="127"/>
      <c r="R203" s="127"/>
      <c r="S203" s="127"/>
      <c r="T203" s="127"/>
      <c r="U203" s="127"/>
      <c r="V203" s="127"/>
      <c r="W203" s="127"/>
      <c r="X203" s="127"/>
      <c r="Y203" s="127"/>
      <c r="Z203" s="127"/>
      <c r="AA203" s="127"/>
      <c r="AB203" s="101"/>
      <c r="AC203" s="101"/>
      <c r="AD203" s="101"/>
      <c r="AE203" s="101"/>
      <c r="AF203" s="101"/>
      <c r="AG203" s="101"/>
      <c r="AH203" s="101"/>
      <c r="AI203" s="101"/>
      <c r="AJ203" s="101"/>
      <c r="AK203" s="101"/>
      <c r="AL203" s="101"/>
      <c r="AM203" s="101"/>
      <c r="AN203" s="101"/>
      <c r="AO203" s="101"/>
      <c r="AP203" s="101"/>
      <c r="AQ203" s="386" t="str">
        <f>B62</f>
        <v>2.  Retail Buyers</v>
      </c>
      <c r="AR203" s="394" t="s">
        <v>113</v>
      </c>
      <c r="AS203" s="395">
        <v>0.1</v>
      </c>
      <c r="AT203" s="396">
        <v>0.02</v>
      </c>
      <c r="AU203" s="397">
        <v>0.02</v>
      </c>
      <c r="AV203" s="397">
        <v>0.015</v>
      </c>
      <c r="AW203" s="397">
        <v>0.02</v>
      </c>
      <c r="AX203" s="397">
        <v>0.02</v>
      </c>
      <c r="AY203" s="411">
        <v>0.02</v>
      </c>
      <c r="AZ203" s="400"/>
      <c r="BA203" s="399"/>
      <c r="BB203" s="397"/>
      <c r="BC203" s="397"/>
      <c r="BD203" s="397"/>
      <c r="BE203" s="397"/>
      <c r="BF203" s="397"/>
      <c r="BG203" s="399" t="s">
        <v>109</v>
      </c>
      <c r="BH203" s="399" t="s">
        <v>109</v>
      </c>
      <c r="BI203" s="399" t="s">
        <v>109</v>
      </c>
      <c r="BJ203" s="399" t="s">
        <v>109</v>
      </c>
      <c r="BK203" s="355"/>
      <c r="BL203" s="355"/>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c r="CM203" s="101"/>
      <c r="CN203" s="101"/>
      <c r="CO203" s="101"/>
      <c r="CP203" s="101"/>
      <c r="CQ203" s="101"/>
      <c r="CR203" s="101"/>
      <c r="CS203" s="101"/>
      <c r="CT203" s="101"/>
    </row>
    <row r="204" spans="1:98" ht="15.75">
      <c r="A204" s="129"/>
      <c r="B204" s="101"/>
      <c r="C204" s="130"/>
      <c r="D204" s="130"/>
      <c r="E204" s="101"/>
      <c r="F204" s="101"/>
      <c r="G204" s="101"/>
      <c r="H204" s="101"/>
      <c r="I204" s="101"/>
      <c r="J204" s="101"/>
      <c r="K204" s="101"/>
      <c r="L204" s="101"/>
      <c r="M204" s="101"/>
      <c r="N204" s="101"/>
      <c r="O204" s="101"/>
      <c r="P204" s="101"/>
      <c r="Q204" s="127"/>
      <c r="R204" s="127"/>
      <c r="S204" s="127"/>
      <c r="T204" s="127"/>
      <c r="U204" s="127"/>
      <c r="V204" s="127"/>
      <c r="W204" s="127"/>
      <c r="X204" s="127"/>
      <c r="Y204" s="127"/>
      <c r="Z204" s="127"/>
      <c r="AA204" s="127"/>
      <c r="AB204" s="101"/>
      <c r="AC204" s="101"/>
      <c r="AD204" s="101"/>
      <c r="AE204" s="101"/>
      <c r="AF204" s="101"/>
      <c r="AG204" s="101"/>
      <c r="AH204" s="101"/>
      <c r="AI204" s="101"/>
      <c r="AJ204" s="101"/>
      <c r="AK204" s="101"/>
      <c r="AL204" s="101"/>
      <c r="AM204" s="101"/>
      <c r="AN204" s="101"/>
      <c r="AO204" s="101"/>
      <c r="AP204" s="401" t="s">
        <v>114</v>
      </c>
      <c r="AQ204" s="386" t="str">
        <f>B63</f>
        <v>3.  New Buyer Campaign #1</v>
      </c>
      <c r="AR204" s="402" t="s">
        <v>113</v>
      </c>
      <c r="AS204" s="412">
        <v>0.1</v>
      </c>
      <c r="AT204" s="413">
        <v>0.025</v>
      </c>
      <c r="AU204" s="403">
        <v>0.025</v>
      </c>
      <c r="AV204" s="403">
        <v>0.025</v>
      </c>
      <c r="AW204" s="403">
        <v>0.025</v>
      </c>
      <c r="AX204" s="403">
        <v>0.025</v>
      </c>
      <c r="AY204" s="414">
        <v>0.025</v>
      </c>
      <c r="AZ204" s="415"/>
      <c r="BA204" s="416"/>
      <c r="BB204" s="403"/>
      <c r="BC204" s="403"/>
      <c r="BD204" s="403"/>
      <c r="BE204" s="403"/>
      <c r="BF204" s="403"/>
      <c r="BG204" s="403"/>
      <c r="BH204" s="399" t="s">
        <v>109</v>
      </c>
      <c r="BI204" s="399" t="s">
        <v>109</v>
      </c>
      <c r="BJ204" s="399" t="s">
        <v>109</v>
      </c>
      <c r="BK204" s="355"/>
      <c r="BL204" s="355"/>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c r="CM204" s="101"/>
      <c r="CN204" s="101"/>
      <c r="CO204" s="101"/>
      <c r="CP204" s="101"/>
      <c r="CQ204" s="101"/>
      <c r="CR204" s="101"/>
      <c r="CS204" s="101"/>
      <c r="CT204" s="101"/>
    </row>
    <row r="205" spans="1:98" ht="15.75">
      <c r="A205" s="129"/>
      <c r="B205" s="101"/>
      <c r="C205" s="130"/>
      <c r="D205" s="130"/>
      <c r="E205" s="101"/>
      <c r="F205" s="101"/>
      <c r="G205" s="101"/>
      <c r="H205" s="101"/>
      <c r="I205" s="101"/>
      <c r="J205" s="101"/>
      <c r="K205" s="101"/>
      <c r="L205" s="101"/>
      <c r="M205" s="101"/>
      <c r="N205" s="101"/>
      <c r="O205" s="101"/>
      <c r="P205" s="101"/>
      <c r="Q205" s="127"/>
      <c r="R205" s="127"/>
      <c r="S205" s="127"/>
      <c r="T205" s="127"/>
      <c r="U205" s="127"/>
      <c r="V205" s="127"/>
      <c r="W205" s="127"/>
      <c r="X205" s="127"/>
      <c r="Y205" s="127"/>
      <c r="Z205" s="127"/>
      <c r="AA205" s="127"/>
      <c r="AB205" s="101"/>
      <c r="AC205" s="101"/>
      <c r="AD205" s="101"/>
      <c r="AE205" s="101"/>
      <c r="AF205" s="101"/>
      <c r="AG205" s="101"/>
      <c r="AH205" s="101"/>
      <c r="AI205" s="101"/>
      <c r="AJ205" s="101"/>
      <c r="AK205" s="101"/>
      <c r="AL205" s="101"/>
      <c r="AM205" s="101"/>
      <c r="AN205" s="101"/>
      <c r="AO205" s="101"/>
      <c r="AP205" s="101"/>
      <c r="AQ205" s="417" t="s">
        <v>115</v>
      </c>
      <c r="AR205" s="418">
        <f>HLOOKUP($B$37,$AZ$182:$BJ$183,2,FALSE)</f>
        <v>11</v>
      </c>
      <c r="AS205" s="419"/>
      <c r="AT205" s="419"/>
      <c r="AU205" s="419"/>
      <c r="AV205" s="419"/>
      <c r="AW205" s="419"/>
      <c r="AX205" s="355"/>
      <c r="AY205" s="355"/>
      <c r="AZ205" s="355"/>
      <c r="BA205" s="420"/>
      <c r="BB205" s="355"/>
      <c r="BC205" s="355"/>
      <c r="BD205" s="355"/>
      <c r="BE205" s="355"/>
      <c r="BF205" s="355"/>
      <c r="BG205" s="355"/>
      <c r="BH205" s="355"/>
      <c r="BI205" s="419"/>
      <c r="BJ205" s="419"/>
      <c r="BK205" s="419"/>
      <c r="BL205" s="419"/>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c r="CP205" s="101"/>
      <c r="CQ205" s="101"/>
      <c r="CR205" s="101"/>
      <c r="CS205" s="101"/>
      <c r="CT205" s="101"/>
    </row>
    <row r="206" spans="1:98" ht="15.75">
      <c r="A206" s="129"/>
      <c r="B206" s="101"/>
      <c r="C206" s="130"/>
      <c r="D206" s="130"/>
      <c r="E206" s="101"/>
      <c r="F206" s="101"/>
      <c r="G206" s="101"/>
      <c r="H206" s="101"/>
      <c r="I206" s="101"/>
      <c r="J206" s="101"/>
      <c r="K206" s="101"/>
      <c r="L206" s="101"/>
      <c r="M206" s="101"/>
      <c r="N206" s="101"/>
      <c r="O206" s="101"/>
      <c r="P206" s="101"/>
      <c r="Q206" s="127"/>
      <c r="R206" s="127"/>
      <c r="S206" s="127"/>
      <c r="T206" s="127"/>
      <c r="U206" s="127"/>
      <c r="V206" s="127"/>
      <c r="W206" s="127"/>
      <c r="X206" s="127"/>
      <c r="Y206" s="127"/>
      <c r="Z206" s="127"/>
      <c r="AA206" s="127"/>
      <c r="AB206" s="101"/>
      <c r="AC206" s="101"/>
      <c r="AD206" s="101"/>
      <c r="AE206" s="101"/>
      <c r="AF206" s="101"/>
      <c r="AG206" s="101"/>
      <c r="AH206" s="101"/>
      <c r="AI206" s="101"/>
      <c r="AJ206" s="101"/>
      <c r="AK206" s="101"/>
      <c r="AL206" s="101"/>
      <c r="AM206" s="101"/>
      <c r="AN206" s="101"/>
      <c r="AO206" s="101"/>
      <c r="AP206" s="101"/>
      <c r="AQ206" s="417" t="s">
        <v>116</v>
      </c>
      <c r="AR206" s="421">
        <f>HLOOKUP($C$30,$AT$182:$AY$183,2,FALSE)</f>
        <v>7</v>
      </c>
      <c r="AS206" s="419"/>
      <c r="AT206" s="419"/>
      <c r="AU206" s="419"/>
      <c r="AV206" s="419"/>
      <c r="AW206" s="419"/>
      <c r="AX206" s="355"/>
      <c r="AY206" s="355"/>
      <c r="AZ206" s="355"/>
      <c r="BA206" s="355"/>
      <c r="BB206" s="355"/>
      <c r="BC206" s="355"/>
      <c r="BD206" s="355"/>
      <c r="BE206" s="355"/>
      <c r="BF206" s="355"/>
      <c r="BG206" s="355"/>
      <c r="BH206" s="355"/>
      <c r="BI206" s="419"/>
      <c r="BJ206" s="419"/>
      <c r="BK206" s="419"/>
      <c r="BL206" s="419"/>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c r="CM206" s="101"/>
      <c r="CN206" s="101"/>
      <c r="CO206" s="101"/>
      <c r="CP206" s="101"/>
      <c r="CQ206" s="101"/>
      <c r="CR206" s="101"/>
      <c r="CS206" s="101"/>
      <c r="CT206" s="101"/>
    </row>
    <row r="207" spans="1:98" ht="12.75">
      <c r="A207" s="129"/>
      <c r="B207" s="101"/>
      <c r="C207" s="130"/>
      <c r="D207" s="130"/>
      <c r="E207" s="101"/>
      <c r="F207" s="101"/>
      <c r="G207" s="101"/>
      <c r="H207" s="101"/>
      <c r="I207" s="101"/>
      <c r="J207" s="101"/>
      <c r="K207" s="101"/>
      <c r="L207" s="101"/>
      <c r="M207" s="101"/>
      <c r="N207" s="101"/>
      <c r="O207" s="101"/>
      <c r="P207" s="101"/>
      <c r="Q207" s="127"/>
      <c r="R207" s="127"/>
      <c r="S207" s="127"/>
      <c r="T207" s="127"/>
      <c r="U207" s="127"/>
      <c r="V207" s="127"/>
      <c r="W207" s="127"/>
      <c r="X207" s="127"/>
      <c r="Y207" s="127"/>
      <c r="Z207" s="127"/>
      <c r="AA207" s="127"/>
      <c r="AB207" s="101"/>
      <c r="AC207" s="101"/>
      <c r="AD207" s="101"/>
      <c r="AE207" s="101"/>
      <c r="AF207" s="101"/>
      <c r="AG207" s="101"/>
      <c r="AH207" s="101"/>
      <c r="AI207" s="101"/>
      <c r="AJ207" s="101"/>
      <c r="AK207" s="101"/>
      <c r="AL207" s="101"/>
      <c r="AM207" s="101"/>
      <c r="AN207" s="101"/>
      <c r="AO207" s="101"/>
      <c r="AP207" s="101"/>
      <c r="AQ207" s="419"/>
      <c r="AR207" s="419"/>
      <c r="AS207" s="419"/>
      <c r="AT207" s="419"/>
      <c r="AU207" s="419"/>
      <c r="AV207" s="419"/>
      <c r="AW207" s="419"/>
      <c r="AX207" s="355"/>
      <c r="AY207" s="355"/>
      <c r="AZ207" s="355"/>
      <c r="BA207" s="355"/>
      <c r="BB207" s="355"/>
      <c r="BC207" s="355"/>
      <c r="BD207" s="355"/>
      <c r="BE207" s="355"/>
      <c r="BF207" s="355"/>
      <c r="BG207" s="355"/>
      <c r="BH207" s="355"/>
      <c r="BI207" s="419"/>
      <c r="BJ207" s="419"/>
      <c r="BK207" s="419"/>
      <c r="BL207" s="419"/>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c r="CM207" s="101"/>
      <c r="CN207" s="101"/>
      <c r="CO207" s="101"/>
      <c r="CP207" s="101"/>
      <c r="CQ207" s="101"/>
      <c r="CR207" s="101"/>
      <c r="CS207" s="101"/>
      <c r="CT207" s="101"/>
    </row>
    <row r="208" spans="1:98" ht="18">
      <c r="A208" s="129"/>
      <c r="B208" s="101"/>
      <c r="C208" s="130"/>
      <c r="D208" s="130"/>
      <c r="E208" s="101"/>
      <c r="F208" s="101"/>
      <c r="G208" s="101"/>
      <c r="H208" s="101"/>
      <c r="I208" s="101"/>
      <c r="J208" s="101"/>
      <c r="K208" s="101"/>
      <c r="L208" s="101"/>
      <c r="M208" s="101"/>
      <c r="N208" s="101"/>
      <c r="O208" s="101"/>
      <c r="P208" s="101"/>
      <c r="Q208" s="127"/>
      <c r="R208" s="127"/>
      <c r="S208" s="127"/>
      <c r="T208" s="127"/>
      <c r="U208" s="127"/>
      <c r="V208" s="127"/>
      <c r="W208" s="127"/>
      <c r="X208" s="127"/>
      <c r="Y208" s="127"/>
      <c r="Z208" s="127"/>
      <c r="AA208" s="127"/>
      <c r="AB208" s="101"/>
      <c r="AC208" s="101"/>
      <c r="AD208" s="101"/>
      <c r="AE208" s="101"/>
      <c r="AF208" s="101"/>
      <c r="AG208" s="101"/>
      <c r="AH208" s="101"/>
      <c r="AI208" s="101"/>
      <c r="AJ208" s="101"/>
      <c r="AK208" s="101"/>
      <c r="AL208" s="101"/>
      <c r="AM208" s="101"/>
      <c r="AN208" s="101"/>
      <c r="AO208" s="101"/>
      <c r="AP208" s="10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c r="CM208" s="101"/>
      <c r="CN208" s="101"/>
      <c r="CO208" s="101"/>
      <c r="CP208" s="101"/>
      <c r="CQ208" s="101"/>
      <c r="CR208" s="101"/>
      <c r="CS208" s="101"/>
      <c r="CT208" s="101"/>
    </row>
    <row r="209" spans="1:98" ht="24.75" customHeight="1">
      <c r="A209" s="129"/>
      <c r="B209" s="101"/>
      <c r="C209" s="130"/>
      <c r="D209" s="130"/>
      <c r="E209" s="101"/>
      <c r="F209" s="101"/>
      <c r="G209" s="101"/>
      <c r="H209" s="101"/>
      <c r="I209" s="101"/>
      <c r="J209" s="101"/>
      <c r="K209" s="101"/>
      <c r="L209" s="101"/>
      <c r="M209" s="101"/>
      <c r="N209" s="101"/>
      <c r="O209" s="101"/>
      <c r="P209" s="101"/>
      <c r="Q209" s="127"/>
      <c r="R209" s="127"/>
      <c r="S209" s="127"/>
      <c r="T209" s="127"/>
      <c r="U209" s="127"/>
      <c r="V209" s="127"/>
      <c r="W209" s="127"/>
      <c r="X209" s="127"/>
      <c r="Y209" s="127"/>
      <c r="Z209" s="127"/>
      <c r="AA209" s="127"/>
      <c r="AB209" s="101"/>
      <c r="AC209" s="101"/>
      <c r="AD209" s="101"/>
      <c r="AE209" s="101"/>
      <c r="AF209" s="101"/>
      <c r="AG209" s="101"/>
      <c r="AH209" s="101"/>
      <c r="AI209" s="101"/>
      <c r="AJ209" s="101"/>
      <c r="AK209" s="101"/>
      <c r="AL209" s="101"/>
      <c r="AM209" s="101"/>
      <c r="AN209" s="101"/>
      <c r="AO209" s="101"/>
      <c r="AP209" s="101"/>
      <c r="AQ209" s="422" t="s">
        <v>117</v>
      </c>
      <c r="AR209" s="423" t="s">
        <v>118</v>
      </c>
      <c r="AS209" s="171"/>
      <c r="AT209" s="171"/>
      <c r="AU209" s="171"/>
      <c r="AV209" s="171"/>
      <c r="AW209" s="171"/>
      <c r="AX209" s="171"/>
      <c r="AY209" s="171"/>
      <c r="AZ209" s="171"/>
      <c r="BA209" s="171"/>
      <c r="BB209" s="171"/>
      <c r="BC209" s="171"/>
      <c r="BD209" s="171"/>
      <c r="BE209" s="171"/>
      <c r="BF209" s="171"/>
      <c r="BG209" s="171"/>
      <c r="BH209" s="171"/>
      <c r="BI209" s="171"/>
      <c r="BJ209" s="171"/>
      <c r="BK209" s="171"/>
      <c r="BL209" s="355"/>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c r="CM209" s="101"/>
      <c r="CN209" s="101"/>
      <c r="CO209" s="101"/>
      <c r="CP209" s="101"/>
      <c r="CQ209" s="101"/>
      <c r="CR209" s="101"/>
      <c r="CS209" s="101"/>
      <c r="CT209" s="101"/>
    </row>
    <row r="210" spans="1:98" ht="12.75" customHeight="1">
      <c r="A210" s="129"/>
      <c r="B210" s="101"/>
      <c r="C210" s="130"/>
      <c r="D210" s="130"/>
      <c r="E210" s="101"/>
      <c r="F210" s="101"/>
      <c r="G210" s="101"/>
      <c r="H210" s="101"/>
      <c r="I210" s="101"/>
      <c r="J210" s="101"/>
      <c r="K210" s="101"/>
      <c r="L210" s="101"/>
      <c r="M210" s="101"/>
      <c r="N210" s="101"/>
      <c r="O210" s="101"/>
      <c r="P210" s="101"/>
      <c r="Q210" s="127"/>
      <c r="R210" s="127"/>
      <c r="S210" s="127"/>
      <c r="T210" s="127"/>
      <c r="U210" s="127"/>
      <c r="V210" s="127"/>
      <c r="W210" s="127"/>
      <c r="X210" s="127"/>
      <c r="Y210" s="127"/>
      <c r="Z210" s="127"/>
      <c r="AA210" s="127"/>
      <c r="AB210" s="101"/>
      <c r="AC210" s="101"/>
      <c r="AD210" s="101"/>
      <c r="AE210" s="101"/>
      <c r="AF210" s="101"/>
      <c r="AG210" s="101"/>
      <c r="AH210" s="101"/>
      <c r="AI210" s="101"/>
      <c r="AJ210" s="101"/>
      <c r="AK210" s="101"/>
      <c r="AL210" s="101"/>
      <c r="AM210" s="101"/>
      <c r="AN210" s="101"/>
      <c r="AO210" s="101"/>
      <c r="AP210" s="101"/>
      <c r="AQ210" s="424" t="s">
        <v>108</v>
      </c>
      <c r="AR210" s="425">
        <f>$C$24</f>
        <v>30</v>
      </c>
      <c r="AS210" s="171"/>
      <c r="AT210" s="171"/>
      <c r="AU210" s="171"/>
      <c r="AV210" s="171"/>
      <c r="AW210" s="171"/>
      <c r="AX210" s="171"/>
      <c r="AY210" s="171"/>
      <c r="AZ210" s="171"/>
      <c r="BA210" s="171"/>
      <c r="BB210" s="171"/>
      <c r="BC210" s="171"/>
      <c r="BD210" s="171"/>
      <c r="BE210" s="171"/>
      <c r="BF210" s="171"/>
      <c r="BG210" s="171"/>
      <c r="BH210" s="171"/>
      <c r="BI210" s="171"/>
      <c r="BJ210" s="171"/>
      <c r="BK210" s="171"/>
      <c r="BL210" s="355"/>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c r="CM210" s="101"/>
      <c r="CN210" s="101"/>
      <c r="CO210" s="101"/>
      <c r="CP210" s="101"/>
      <c r="CQ210" s="101"/>
      <c r="CR210" s="101"/>
      <c r="CS210" s="101"/>
      <c r="CT210" s="101"/>
    </row>
    <row r="211" spans="1:98" ht="12.75" customHeight="1">
      <c r="A211" s="129"/>
      <c r="B211" s="101"/>
      <c r="C211" s="130"/>
      <c r="D211" s="130"/>
      <c r="E211" s="101"/>
      <c r="F211" s="101"/>
      <c r="G211" s="101"/>
      <c r="H211" s="101"/>
      <c r="I211" s="101"/>
      <c r="J211" s="101"/>
      <c r="K211" s="101"/>
      <c r="L211" s="101"/>
      <c r="M211" s="101"/>
      <c r="N211" s="101"/>
      <c r="O211" s="101"/>
      <c r="P211" s="101"/>
      <c r="Q211" s="127"/>
      <c r="R211" s="127"/>
      <c r="S211" s="127"/>
      <c r="T211" s="127"/>
      <c r="U211" s="127"/>
      <c r="V211" s="127"/>
      <c r="W211" s="127"/>
      <c r="X211" s="127"/>
      <c r="Y211" s="127"/>
      <c r="Z211" s="127"/>
      <c r="AA211" s="127"/>
      <c r="AB211" s="101"/>
      <c r="AC211" s="101"/>
      <c r="AD211" s="101"/>
      <c r="AE211" s="101"/>
      <c r="AF211" s="101"/>
      <c r="AG211" s="101"/>
      <c r="AH211" s="101"/>
      <c r="AI211" s="101"/>
      <c r="AJ211" s="101"/>
      <c r="AK211" s="101"/>
      <c r="AL211" s="101"/>
      <c r="AM211" s="101"/>
      <c r="AN211" s="101"/>
      <c r="AO211" s="101"/>
      <c r="AP211" s="101"/>
      <c r="AQ211" s="424" t="s">
        <v>110</v>
      </c>
      <c r="AR211" s="425">
        <f>$C$25</f>
        <v>15</v>
      </c>
      <c r="AS211" s="171"/>
      <c r="AT211" s="171"/>
      <c r="AU211" s="171"/>
      <c r="AV211" s="171"/>
      <c r="AW211" s="171"/>
      <c r="AX211" s="171"/>
      <c r="AY211" s="171"/>
      <c r="AZ211" s="171"/>
      <c r="BA211" s="171"/>
      <c r="BB211" s="171"/>
      <c r="BC211" s="171"/>
      <c r="BD211" s="171"/>
      <c r="BE211" s="171"/>
      <c r="BF211" s="171"/>
      <c r="BG211" s="171"/>
      <c r="BH211" s="171"/>
      <c r="BI211" s="171"/>
      <c r="BJ211" s="171"/>
      <c r="BK211" s="171"/>
      <c r="BL211" s="355"/>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101"/>
      <c r="CK211" s="101"/>
      <c r="CL211" s="101"/>
      <c r="CM211" s="101"/>
      <c r="CN211" s="101"/>
      <c r="CO211" s="101"/>
      <c r="CP211" s="101"/>
      <c r="CQ211" s="101"/>
      <c r="CR211" s="101"/>
      <c r="CS211" s="101"/>
      <c r="CT211" s="101"/>
    </row>
    <row r="212" spans="1:98" ht="12.75" customHeight="1">
      <c r="A212" s="129"/>
      <c r="B212" s="101"/>
      <c r="C212" s="130"/>
      <c r="D212" s="130"/>
      <c r="E212" s="101"/>
      <c r="F212" s="101"/>
      <c r="G212" s="101"/>
      <c r="H212" s="101"/>
      <c r="I212" s="101"/>
      <c r="J212" s="101"/>
      <c r="K212" s="101"/>
      <c r="L212" s="101"/>
      <c r="M212" s="101"/>
      <c r="N212" s="101"/>
      <c r="O212" s="101"/>
      <c r="P212" s="101"/>
      <c r="Q212" s="127"/>
      <c r="R212" s="127"/>
      <c r="S212" s="127"/>
      <c r="T212" s="127"/>
      <c r="U212" s="127"/>
      <c r="V212" s="127"/>
      <c r="W212" s="127"/>
      <c r="X212" s="127"/>
      <c r="Y212" s="127"/>
      <c r="Z212" s="127"/>
      <c r="AA212" s="127"/>
      <c r="AB212" s="101"/>
      <c r="AC212" s="101"/>
      <c r="AD212" s="101"/>
      <c r="AE212" s="101"/>
      <c r="AF212" s="101"/>
      <c r="AG212" s="101"/>
      <c r="AH212" s="101"/>
      <c r="AI212" s="101"/>
      <c r="AJ212" s="101"/>
      <c r="AK212" s="101"/>
      <c r="AL212" s="101"/>
      <c r="AM212" s="101"/>
      <c r="AN212" s="101"/>
      <c r="AO212" s="101"/>
      <c r="AP212" s="101"/>
      <c r="AQ212" s="424" t="s">
        <v>111</v>
      </c>
      <c r="AR212" s="425">
        <f>$C$26</f>
        <v>40</v>
      </c>
      <c r="AS212" s="171"/>
      <c r="AT212" s="171"/>
      <c r="AU212" s="171"/>
      <c r="AV212" s="171"/>
      <c r="AW212" s="171"/>
      <c r="AX212" s="171"/>
      <c r="AY212" s="171"/>
      <c r="AZ212" s="171"/>
      <c r="BA212" s="171"/>
      <c r="BB212" s="171"/>
      <c r="BC212" s="171"/>
      <c r="BD212" s="171"/>
      <c r="BE212" s="171"/>
      <c r="BF212" s="171"/>
      <c r="BG212" s="171"/>
      <c r="BH212" s="171"/>
      <c r="BI212" s="171"/>
      <c r="BJ212" s="171"/>
      <c r="BK212" s="171"/>
      <c r="BL212" s="355"/>
      <c r="BM212" s="101"/>
      <c r="BN212" s="101"/>
      <c r="BO212" s="101"/>
      <c r="BP212" s="101"/>
      <c r="BQ212" s="101"/>
      <c r="BR212" s="101"/>
      <c r="BS212" s="101"/>
      <c r="BT212" s="101"/>
      <c r="BU212" s="101"/>
      <c r="BV212" s="101"/>
      <c r="BW212" s="101"/>
      <c r="BX212" s="101"/>
      <c r="BY212" s="101"/>
      <c r="BZ212" s="101"/>
      <c r="CA212" s="101"/>
      <c r="CB212" s="101"/>
      <c r="CC212" s="101"/>
      <c r="CD212" s="101"/>
      <c r="CE212" s="101"/>
      <c r="CF212" s="101"/>
      <c r="CG212" s="101"/>
      <c r="CH212" s="101"/>
      <c r="CI212" s="101"/>
      <c r="CJ212" s="101"/>
      <c r="CK212" s="101"/>
      <c r="CL212" s="101"/>
      <c r="CM212" s="101"/>
      <c r="CN212" s="101"/>
      <c r="CO212" s="101"/>
      <c r="CP212" s="101"/>
      <c r="CQ212" s="101"/>
      <c r="CR212" s="101"/>
      <c r="CS212" s="101"/>
      <c r="CT212" s="101"/>
    </row>
    <row r="213" spans="1:99" ht="12.75" customHeight="1">
      <c r="A213" s="129"/>
      <c r="B213" s="101"/>
      <c r="C213" s="130"/>
      <c r="D213" s="130"/>
      <c r="E213" s="101"/>
      <c r="F213" s="101"/>
      <c r="G213" s="101"/>
      <c r="H213" s="101"/>
      <c r="I213" s="101"/>
      <c r="J213" s="101"/>
      <c r="K213" s="101"/>
      <c r="L213" s="101"/>
      <c r="M213" s="101"/>
      <c r="N213" s="101"/>
      <c r="O213" s="101"/>
      <c r="P213" s="101"/>
      <c r="Q213" s="127"/>
      <c r="R213" s="127"/>
      <c r="S213" s="127"/>
      <c r="T213" s="127"/>
      <c r="U213" s="127"/>
      <c r="V213" s="127"/>
      <c r="W213" s="127"/>
      <c r="X213" s="127"/>
      <c r="Y213" s="127"/>
      <c r="Z213" s="127"/>
      <c r="AA213" s="127"/>
      <c r="AB213" s="101"/>
      <c r="AC213" s="101"/>
      <c r="AD213" s="101"/>
      <c r="AE213" s="101"/>
      <c r="AF213" s="101"/>
      <c r="AG213" s="101"/>
      <c r="AH213" s="101"/>
      <c r="AI213" s="101"/>
      <c r="AJ213" s="101"/>
      <c r="AK213" s="101"/>
      <c r="AL213" s="101"/>
      <c r="AM213" s="101"/>
      <c r="AN213" s="101"/>
      <c r="AO213" s="101"/>
      <c r="AP213" s="101"/>
      <c r="AQ213" s="424" t="s">
        <v>375</v>
      </c>
      <c r="AR213" s="425">
        <v>7</v>
      </c>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355"/>
      <c r="BN213" s="101"/>
      <c r="BO213" s="101"/>
      <c r="BP213" s="101"/>
      <c r="BQ213" s="101"/>
      <c r="BR213" s="101"/>
      <c r="BS213" s="101"/>
      <c r="BT213" s="101"/>
      <c r="BU213" s="101"/>
      <c r="BV213" s="101"/>
      <c r="BW213" s="101"/>
      <c r="BX213" s="101"/>
      <c r="BY213" s="101"/>
      <c r="BZ213" s="101"/>
      <c r="CA213" s="101"/>
      <c r="CB213" s="101"/>
      <c r="CC213" s="101"/>
      <c r="CD213" s="101"/>
      <c r="CE213" s="101"/>
      <c r="CF213" s="101"/>
      <c r="CG213" s="101"/>
      <c r="CH213" s="101"/>
      <c r="CI213" s="101"/>
      <c r="CJ213" s="101"/>
      <c r="CK213" s="101"/>
      <c r="CL213" s="101"/>
      <c r="CM213" s="101"/>
      <c r="CN213" s="101"/>
      <c r="CO213" s="101"/>
      <c r="CP213" s="101"/>
      <c r="CQ213" s="101"/>
      <c r="CR213" s="101"/>
      <c r="CS213" s="101"/>
      <c r="CT213" s="101"/>
      <c r="CU213" s="101"/>
    </row>
    <row r="214" spans="1:98" ht="12.75" customHeight="1">
      <c r="A214" s="129"/>
      <c r="B214" s="101"/>
      <c r="C214" s="130"/>
      <c r="D214" s="130"/>
      <c r="E214" s="101"/>
      <c r="F214" s="101"/>
      <c r="G214" s="101"/>
      <c r="H214" s="101"/>
      <c r="I214" s="101"/>
      <c r="J214" s="101"/>
      <c r="K214" s="101"/>
      <c r="L214" s="101"/>
      <c r="M214" s="101"/>
      <c r="N214" s="101"/>
      <c r="O214" s="101"/>
      <c r="P214" s="101"/>
      <c r="Q214" s="127"/>
      <c r="R214" s="127"/>
      <c r="S214" s="127"/>
      <c r="T214" s="127"/>
      <c r="U214" s="127"/>
      <c r="V214" s="127"/>
      <c r="W214" s="127"/>
      <c r="X214" s="127"/>
      <c r="Y214" s="127"/>
      <c r="Z214" s="127"/>
      <c r="AA214" s="127"/>
      <c r="AB214" s="101"/>
      <c r="AC214" s="101"/>
      <c r="AD214" s="101"/>
      <c r="AE214" s="101"/>
      <c r="AF214" s="101"/>
      <c r="AG214" s="101"/>
      <c r="AH214" s="101"/>
      <c r="AI214" s="101"/>
      <c r="AJ214" s="101"/>
      <c r="AK214" s="101"/>
      <c r="AL214" s="101"/>
      <c r="AM214" s="101"/>
      <c r="AN214" s="101"/>
      <c r="AO214" s="101"/>
      <c r="AP214" s="101"/>
      <c r="AQ214" s="426" t="s">
        <v>113</v>
      </c>
      <c r="AR214" s="425">
        <f>$C$28</f>
        <v>25</v>
      </c>
      <c r="AS214" s="171"/>
      <c r="AT214" s="171"/>
      <c r="AU214" s="171"/>
      <c r="AV214" s="171"/>
      <c r="AW214" s="171"/>
      <c r="AX214" s="171"/>
      <c r="AY214" s="171"/>
      <c r="AZ214" s="171"/>
      <c r="BA214" s="171"/>
      <c r="BB214" s="171"/>
      <c r="BC214" s="171"/>
      <c r="BD214" s="171"/>
      <c r="BE214" s="171"/>
      <c r="BF214" s="171"/>
      <c r="BG214" s="171"/>
      <c r="BH214" s="171"/>
      <c r="BI214" s="171"/>
      <c r="BJ214" s="171"/>
      <c r="BK214" s="171"/>
      <c r="BL214" s="355"/>
      <c r="BM214" s="101"/>
      <c r="BN214" s="101"/>
      <c r="BO214" s="101"/>
      <c r="BP214" s="101"/>
      <c r="BQ214" s="101"/>
      <c r="BR214" s="101"/>
      <c r="BS214" s="101"/>
      <c r="BT214" s="101"/>
      <c r="BU214" s="101"/>
      <c r="BV214" s="101"/>
      <c r="BW214" s="101"/>
      <c r="BX214" s="101"/>
      <c r="BY214" s="101"/>
      <c r="BZ214" s="101"/>
      <c r="CA214" s="101"/>
      <c r="CB214" s="101"/>
      <c r="CC214" s="101"/>
      <c r="CD214" s="101"/>
      <c r="CE214" s="101"/>
      <c r="CF214" s="101"/>
      <c r="CG214" s="101"/>
      <c r="CH214" s="101"/>
      <c r="CI214" s="101"/>
      <c r="CJ214" s="101"/>
      <c r="CK214" s="101"/>
      <c r="CL214" s="101"/>
      <c r="CM214" s="101"/>
      <c r="CN214" s="101"/>
      <c r="CO214" s="101"/>
      <c r="CP214" s="101"/>
      <c r="CQ214" s="101"/>
      <c r="CR214" s="101"/>
      <c r="CS214" s="101"/>
      <c r="CT214" s="101"/>
    </row>
    <row r="215" spans="1:98" ht="12.75" customHeight="1">
      <c r="A215" s="129"/>
      <c r="B215" s="101"/>
      <c r="C215" s="130"/>
      <c r="D215" s="130"/>
      <c r="E215" s="101"/>
      <c r="F215" s="101"/>
      <c r="G215" s="101"/>
      <c r="H215" s="101"/>
      <c r="I215" s="101"/>
      <c r="J215" s="101"/>
      <c r="K215" s="101"/>
      <c r="L215" s="101"/>
      <c r="M215" s="101"/>
      <c r="N215" s="101"/>
      <c r="O215" s="101"/>
      <c r="P215" s="101"/>
      <c r="Q215" s="127"/>
      <c r="R215" s="127"/>
      <c r="S215" s="127"/>
      <c r="T215" s="127"/>
      <c r="U215" s="127"/>
      <c r="V215" s="127"/>
      <c r="W215" s="127"/>
      <c r="X215" s="127"/>
      <c r="Y215" s="127"/>
      <c r="Z215" s="127"/>
      <c r="AA215" s="127"/>
      <c r="AB215" s="101"/>
      <c r="AC215" s="101"/>
      <c r="AD215" s="101"/>
      <c r="AE215" s="101"/>
      <c r="AF215" s="101"/>
      <c r="AG215" s="101"/>
      <c r="AH215" s="101"/>
      <c r="AI215" s="101"/>
      <c r="AJ215" s="101"/>
      <c r="AK215" s="101"/>
      <c r="AL215" s="101"/>
      <c r="AM215" s="101"/>
      <c r="AN215" s="101"/>
      <c r="AO215" s="101"/>
      <c r="AP215" s="10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01"/>
      <c r="BN215" s="101"/>
      <c r="BO215" s="101"/>
      <c r="BP215" s="101"/>
      <c r="BQ215" s="101"/>
      <c r="BR215" s="101"/>
      <c r="BS215" s="101"/>
      <c r="BT215" s="101"/>
      <c r="BU215" s="101"/>
      <c r="BV215" s="101"/>
      <c r="BW215" s="101"/>
      <c r="BX215" s="101"/>
      <c r="BY215" s="101"/>
      <c r="BZ215" s="101"/>
      <c r="CA215" s="101"/>
      <c r="CB215" s="101"/>
      <c r="CC215" s="101"/>
      <c r="CD215" s="101"/>
      <c r="CE215" s="101"/>
      <c r="CF215" s="101"/>
      <c r="CG215" s="101"/>
      <c r="CH215" s="101"/>
      <c r="CI215" s="101"/>
      <c r="CJ215" s="101"/>
      <c r="CK215" s="101"/>
      <c r="CL215" s="101"/>
      <c r="CM215" s="101"/>
      <c r="CN215" s="101"/>
      <c r="CO215" s="101"/>
      <c r="CP215" s="101"/>
      <c r="CQ215" s="101"/>
      <c r="CR215" s="101"/>
      <c r="CS215" s="101"/>
      <c r="CT215" s="101"/>
    </row>
    <row r="216" spans="1:98" ht="12.75" customHeight="1">
      <c r="A216" s="129"/>
      <c r="B216" s="101"/>
      <c r="C216" s="130"/>
      <c r="D216" s="130"/>
      <c r="E216" s="101"/>
      <c r="F216" s="101"/>
      <c r="G216" s="101"/>
      <c r="H216" s="101"/>
      <c r="I216" s="101"/>
      <c r="J216" s="101"/>
      <c r="K216" s="101"/>
      <c r="L216" s="101"/>
      <c r="M216" s="101"/>
      <c r="N216" s="101"/>
      <c r="O216" s="101"/>
      <c r="P216" s="101"/>
      <c r="Q216" s="127"/>
      <c r="R216" s="127"/>
      <c r="S216" s="127"/>
      <c r="T216" s="127"/>
      <c r="U216" s="127"/>
      <c r="V216" s="127"/>
      <c r="W216" s="127"/>
      <c r="X216" s="127"/>
      <c r="Y216" s="127"/>
      <c r="Z216" s="127"/>
      <c r="AA216" s="127"/>
      <c r="AB216" s="101"/>
      <c r="AC216" s="101"/>
      <c r="AD216" s="101"/>
      <c r="AE216" s="101"/>
      <c r="AF216" s="101"/>
      <c r="AG216" s="101"/>
      <c r="AH216" s="101"/>
      <c r="AI216" s="101"/>
      <c r="AJ216" s="101"/>
      <c r="AK216" s="101"/>
      <c r="AL216" s="101"/>
      <c r="AM216" s="101"/>
      <c r="AN216" s="101"/>
      <c r="AO216" s="101"/>
      <c r="AP216" s="101"/>
      <c r="AQ216" s="355"/>
      <c r="AR216" s="355"/>
      <c r="AS216" s="355"/>
      <c r="AT216" s="355"/>
      <c r="AU216" s="171"/>
      <c r="AV216" s="171"/>
      <c r="AW216" s="171"/>
      <c r="AX216" s="355"/>
      <c r="AY216" s="355"/>
      <c r="AZ216" s="355"/>
      <c r="BA216" s="355"/>
      <c r="BB216" s="355"/>
      <c r="BC216" s="355"/>
      <c r="BD216" s="355"/>
      <c r="BE216" s="355"/>
      <c r="BF216" s="355"/>
      <c r="BG216" s="355"/>
      <c r="BH216" s="355"/>
      <c r="BI216" s="355"/>
      <c r="BJ216" s="355"/>
      <c r="BK216" s="355"/>
      <c r="BL216" s="355"/>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c r="CM216" s="101"/>
      <c r="CN216" s="101"/>
      <c r="CO216" s="101"/>
      <c r="CP216" s="101"/>
      <c r="CQ216" s="101"/>
      <c r="CR216" s="101"/>
      <c r="CS216" s="101"/>
      <c r="CT216" s="101"/>
    </row>
    <row r="217" spans="1:98" ht="12.75" customHeight="1">
      <c r="A217" s="129"/>
      <c r="B217" s="101"/>
      <c r="C217" s="130"/>
      <c r="D217" s="130"/>
      <c r="E217" s="101"/>
      <c r="F217" s="101"/>
      <c r="G217" s="101"/>
      <c r="H217" s="101"/>
      <c r="I217" s="101"/>
      <c r="J217" s="101"/>
      <c r="K217" s="101"/>
      <c r="L217" s="101"/>
      <c r="M217" s="101"/>
      <c r="N217" s="101"/>
      <c r="O217" s="101"/>
      <c r="P217" s="101"/>
      <c r="Q217" s="127"/>
      <c r="R217" s="127"/>
      <c r="S217" s="127"/>
      <c r="T217" s="127"/>
      <c r="U217" s="127"/>
      <c r="V217" s="127"/>
      <c r="W217" s="127"/>
      <c r="X217" s="127"/>
      <c r="Y217" s="127"/>
      <c r="Z217" s="127"/>
      <c r="AA217" s="127"/>
      <c r="AB217" s="101"/>
      <c r="AC217" s="101"/>
      <c r="AD217" s="101"/>
      <c r="AE217" s="101"/>
      <c r="AF217" s="101"/>
      <c r="AG217" s="101"/>
      <c r="AH217" s="101"/>
      <c r="AI217" s="101"/>
      <c r="AJ217" s="101"/>
      <c r="AK217" s="101"/>
      <c r="AL217" s="101"/>
      <c r="AM217" s="101"/>
      <c r="AN217" s="101"/>
      <c r="AO217" s="101"/>
      <c r="AP217" s="101"/>
      <c r="AQ217" s="427" t="s">
        <v>119</v>
      </c>
      <c r="AR217" s="428" t="s">
        <v>120</v>
      </c>
      <c r="AS217" s="427" t="s">
        <v>121</v>
      </c>
      <c r="AT217" s="427" t="s">
        <v>122</v>
      </c>
      <c r="AU217" s="171"/>
      <c r="AV217" s="171"/>
      <c r="AW217" s="171"/>
      <c r="AX217" s="429"/>
      <c r="AY217" s="429"/>
      <c r="AZ217" s="429"/>
      <c r="BA217" s="429"/>
      <c r="BB217" s="429"/>
      <c r="BC217" s="429"/>
      <c r="BD217" s="429"/>
      <c r="BE217" s="429"/>
      <c r="BF217" s="429"/>
      <c r="BG217" s="429"/>
      <c r="BH217" s="429"/>
      <c r="BI217" s="429"/>
      <c r="BJ217" s="429"/>
      <c r="BK217" s="429"/>
      <c r="BL217" s="429"/>
      <c r="BM217" s="101"/>
      <c r="BN217" s="101"/>
      <c r="BO217" s="101"/>
      <c r="BP217" s="101"/>
      <c r="BQ217" s="101"/>
      <c r="BR217" s="101"/>
      <c r="BS217" s="101"/>
      <c r="BT217" s="101"/>
      <c r="BU217" s="101"/>
      <c r="BV217" s="101"/>
      <c r="BW217" s="101"/>
      <c r="BX217" s="101"/>
      <c r="BY217" s="101"/>
      <c r="BZ217" s="101"/>
      <c r="CA217" s="101"/>
      <c r="CB217" s="101"/>
      <c r="CC217" s="101"/>
      <c r="CD217" s="101"/>
      <c r="CE217" s="101"/>
      <c r="CF217" s="101"/>
      <c r="CG217" s="101"/>
      <c r="CH217" s="101"/>
      <c r="CI217" s="101"/>
      <c r="CJ217" s="101"/>
      <c r="CK217" s="101"/>
      <c r="CL217" s="101"/>
      <c r="CM217" s="101"/>
      <c r="CN217" s="101"/>
      <c r="CO217" s="101"/>
      <c r="CP217" s="101"/>
      <c r="CQ217" s="101"/>
      <c r="CR217" s="101"/>
      <c r="CS217" s="101"/>
      <c r="CT217" s="101"/>
    </row>
    <row r="218" spans="1:98" ht="12.75" customHeight="1">
      <c r="A218" s="129"/>
      <c r="B218" s="101"/>
      <c r="C218" s="130"/>
      <c r="D218" s="130"/>
      <c r="E218" s="101"/>
      <c r="F218" s="101"/>
      <c r="G218" s="101"/>
      <c r="H218" s="101"/>
      <c r="I218" s="101"/>
      <c r="J218" s="101"/>
      <c r="K218" s="101"/>
      <c r="L218" s="101"/>
      <c r="M218" s="101"/>
      <c r="N218" s="101"/>
      <c r="O218" s="101"/>
      <c r="P218" s="101"/>
      <c r="Q218" s="127"/>
      <c r="R218" s="127"/>
      <c r="S218" s="127"/>
      <c r="T218" s="127"/>
      <c r="U218" s="127"/>
      <c r="V218" s="127"/>
      <c r="W218" s="127"/>
      <c r="X218" s="127"/>
      <c r="Y218" s="127"/>
      <c r="Z218" s="127"/>
      <c r="AA218" s="127"/>
      <c r="AB218" s="101"/>
      <c r="AC218" s="101"/>
      <c r="AD218" s="101"/>
      <c r="AE218" s="101"/>
      <c r="AF218" s="101"/>
      <c r="AG218" s="101"/>
      <c r="AH218" s="101"/>
      <c r="AI218" s="101"/>
      <c r="AJ218" s="101"/>
      <c r="AK218" s="101"/>
      <c r="AL218" s="101"/>
      <c r="AM218" s="101"/>
      <c r="AN218" s="101"/>
      <c r="AO218" s="101"/>
      <c r="AP218" s="101"/>
      <c r="AQ218" s="430" t="s">
        <v>123</v>
      </c>
      <c r="AR218" s="431" t="s">
        <v>124</v>
      </c>
      <c r="AS218" s="432">
        <v>90</v>
      </c>
      <c r="AT218" s="433" t="s">
        <v>102</v>
      </c>
      <c r="AU218" s="171"/>
      <c r="AV218" s="171"/>
      <c r="AW218" s="171"/>
      <c r="AX218" s="434"/>
      <c r="AY218" s="434"/>
      <c r="AZ218" s="434"/>
      <c r="BA218" s="434"/>
      <c r="BB218" s="434"/>
      <c r="BC218" s="434"/>
      <c r="BD218" s="434"/>
      <c r="BE218" s="434"/>
      <c r="BF218" s="434"/>
      <c r="BG218" s="434"/>
      <c r="BH218" s="434"/>
      <c r="BI218" s="434"/>
      <c r="BJ218" s="434"/>
      <c r="BK218" s="434"/>
      <c r="BL218" s="434"/>
      <c r="BM218" s="101"/>
      <c r="BN218" s="101"/>
      <c r="BO218" s="101"/>
      <c r="BP218" s="101"/>
      <c r="BQ218" s="101"/>
      <c r="BR218" s="101"/>
      <c r="BS218" s="101"/>
      <c r="BT218" s="101"/>
      <c r="BU218" s="101"/>
      <c r="BV218" s="101"/>
      <c r="BW218" s="101"/>
      <c r="BX218" s="101"/>
      <c r="BY218" s="101"/>
      <c r="BZ218" s="101"/>
      <c r="CA218" s="101"/>
      <c r="CB218" s="101"/>
      <c r="CC218" s="101"/>
      <c r="CD218" s="101"/>
      <c r="CE218" s="101"/>
      <c r="CF218" s="101"/>
      <c r="CG218" s="101"/>
      <c r="CH218" s="101"/>
      <c r="CI218" s="101"/>
      <c r="CJ218" s="101"/>
      <c r="CK218" s="101"/>
      <c r="CL218" s="101"/>
      <c r="CM218" s="101"/>
      <c r="CN218" s="101"/>
      <c r="CO218" s="101"/>
      <c r="CP218" s="101"/>
      <c r="CQ218" s="101"/>
      <c r="CR218" s="101"/>
      <c r="CS218" s="101"/>
      <c r="CT218" s="101"/>
    </row>
    <row r="219" spans="1:98" ht="12.75" customHeight="1">
      <c r="A219" s="129"/>
      <c r="B219" s="101"/>
      <c r="C219" s="130"/>
      <c r="D219" s="130"/>
      <c r="E219" s="101"/>
      <c r="F219" s="101"/>
      <c r="G219" s="101"/>
      <c r="H219" s="101"/>
      <c r="I219" s="101"/>
      <c r="J219" s="101"/>
      <c r="K219" s="101"/>
      <c r="L219" s="101"/>
      <c r="M219" s="101"/>
      <c r="N219" s="101"/>
      <c r="O219" s="101"/>
      <c r="P219" s="101"/>
      <c r="Q219" s="127"/>
      <c r="R219" s="127"/>
      <c r="S219" s="127"/>
      <c r="T219" s="127"/>
      <c r="U219" s="127"/>
      <c r="V219" s="127"/>
      <c r="W219" s="127"/>
      <c r="X219" s="127"/>
      <c r="Y219" s="127"/>
      <c r="Z219" s="127"/>
      <c r="AA219" s="127"/>
      <c r="AB219" s="101"/>
      <c r="AC219" s="101"/>
      <c r="AD219" s="101"/>
      <c r="AE219" s="101"/>
      <c r="AF219" s="101"/>
      <c r="AG219" s="101"/>
      <c r="AH219" s="101"/>
      <c r="AI219" s="101"/>
      <c r="AJ219" s="101"/>
      <c r="AK219" s="101"/>
      <c r="AL219" s="101"/>
      <c r="AM219" s="101"/>
      <c r="AN219" s="101"/>
      <c r="AO219" s="101"/>
      <c r="AP219" s="101"/>
      <c r="AQ219" s="430" t="s">
        <v>125</v>
      </c>
      <c r="AR219" s="431" t="s">
        <v>126</v>
      </c>
      <c r="AS219" s="432">
        <v>90</v>
      </c>
      <c r="AT219" s="433" t="s">
        <v>104</v>
      </c>
      <c r="AU219" s="171"/>
      <c r="AV219" s="171"/>
      <c r="AW219" s="171"/>
      <c r="AX219" s="434"/>
      <c r="AY219" s="434"/>
      <c r="AZ219" s="434"/>
      <c r="BA219" s="434"/>
      <c r="BB219" s="434"/>
      <c r="BC219" s="434"/>
      <c r="BD219" s="434"/>
      <c r="BE219" s="434"/>
      <c r="BF219" s="434"/>
      <c r="BG219" s="434"/>
      <c r="BH219" s="434"/>
      <c r="BI219" s="434"/>
      <c r="BJ219" s="434"/>
      <c r="BK219" s="434"/>
      <c r="BL219" s="434"/>
      <c r="BM219" s="101"/>
      <c r="BN219" s="101"/>
      <c r="BO219" s="101"/>
      <c r="BP219" s="101"/>
      <c r="BQ219" s="101"/>
      <c r="BR219" s="101"/>
      <c r="BS219" s="101"/>
      <c r="BT219" s="101"/>
      <c r="BU219" s="101"/>
      <c r="BV219" s="101"/>
      <c r="BW219" s="101"/>
      <c r="BX219" s="101"/>
      <c r="BY219" s="101"/>
      <c r="BZ219" s="101"/>
      <c r="CA219" s="101"/>
      <c r="CB219" s="101"/>
      <c r="CC219" s="101"/>
      <c r="CD219" s="101"/>
      <c r="CE219" s="101"/>
      <c r="CF219" s="101"/>
      <c r="CG219" s="101"/>
      <c r="CH219" s="101"/>
      <c r="CI219" s="101"/>
      <c r="CJ219" s="101"/>
      <c r="CK219" s="101"/>
      <c r="CL219" s="101"/>
      <c r="CM219" s="101"/>
      <c r="CN219" s="101"/>
      <c r="CO219" s="101"/>
      <c r="CP219" s="101"/>
      <c r="CQ219" s="101"/>
      <c r="CR219" s="101"/>
      <c r="CS219" s="101"/>
      <c r="CT219" s="101"/>
    </row>
    <row r="220" spans="1:98" ht="12.75" customHeight="1">
      <c r="A220" s="129"/>
      <c r="B220" s="101"/>
      <c r="C220" s="130"/>
      <c r="D220" s="130"/>
      <c r="E220" s="101"/>
      <c r="F220" s="101"/>
      <c r="G220" s="101"/>
      <c r="H220" s="101"/>
      <c r="I220" s="101"/>
      <c r="J220" s="101"/>
      <c r="K220" s="101"/>
      <c r="L220" s="101"/>
      <c r="M220" s="101"/>
      <c r="N220" s="101"/>
      <c r="O220" s="101"/>
      <c r="P220" s="101"/>
      <c r="Q220" s="127"/>
      <c r="R220" s="127"/>
      <c r="S220" s="127"/>
      <c r="T220" s="127"/>
      <c r="U220" s="127"/>
      <c r="V220" s="127"/>
      <c r="W220" s="127"/>
      <c r="X220" s="127"/>
      <c r="Y220" s="127"/>
      <c r="Z220" s="127"/>
      <c r="AA220" s="127"/>
      <c r="AB220" s="101"/>
      <c r="AC220" s="101"/>
      <c r="AD220" s="101"/>
      <c r="AE220" s="101"/>
      <c r="AF220" s="101"/>
      <c r="AG220" s="101"/>
      <c r="AH220" s="101"/>
      <c r="AI220" s="101"/>
      <c r="AJ220" s="101"/>
      <c r="AK220" s="101"/>
      <c r="AL220" s="101"/>
      <c r="AM220" s="101"/>
      <c r="AN220" s="101"/>
      <c r="AO220" s="101"/>
      <c r="AP220" s="101"/>
      <c r="AQ220" s="430" t="s">
        <v>127</v>
      </c>
      <c r="AR220" s="431" t="s">
        <v>128</v>
      </c>
      <c r="AS220" s="432">
        <v>90</v>
      </c>
      <c r="AT220" s="433" t="s">
        <v>101</v>
      </c>
      <c r="AU220" s="171"/>
      <c r="AV220" s="171"/>
      <c r="AW220" s="171"/>
      <c r="AX220" s="434"/>
      <c r="AY220" s="434"/>
      <c r="AZ220" s="434"/>
      <c r="BA220" s="434"/>
      <c r="BB220" s="434"/>
      <c r="BC220" s="434"/>
      <c r="BD220" s="434"/>
      <c r="BE220" s="434"/>
      <c r="BF220" s="434"/>
      <c r="BG220" s="434"/>
      <c r="BH220" s="434"/>
      <c r="BI220" s="434"/>
      <c r="BJ220" s="434"/>
      <c r="BK220" s="434"/>
      <c r="BL220" s="434"/>
      <c r="BM220" s="101"/>
      <c r="BN220" s="101"/>
      <c r="BO220" s="101"/>
      <c r="BP220" s="101"/>
      <c r="BQ220" s="101"/>
      <c r="BR220" s="101"/>
      <c r="BS220" s="101"/>
      <c r="BT220" s="101"/>
      <c r="BU220" s="101"/>
      <c r="BV220" s="101"/>
      <c r="BW220" s="101"/>
      <c r="BX220" s="101"/>
      <c r="BY220" s="101"/>
      <c r="BZ220" s="101"/>
      <c r="CA220" s="101"/>
      <c r="CB220" s="101"/>
      <c r="CC220" s="101"/>
      <c r="CD220" s="101"/>
      <c r="CE220" s="101"/>
      <c r="CF220" s="101"/>
      <c r="CG220" s="101"/>
      <c r="CH220" s="101"/>
      <c r="CI220" s="101"/>
      <c r="CJ220" s="101"/>
      <c r="CK220" s="101"/>
      <c r="CL220" s="101"/>
      <c r="CM220" s="101"/>
      <c r="CN220" s="101"/>
      <c r="CO220" s="101"/>
      <c r="CP220" s="101"/>
      <c r="CQ220" s="101"/>
      <c r="CR220" s="101"/>
      <c r="CS220" s="101"/>
      <c r="CT220" s="101"/>
    </row>
    <row r="221" spans="1:98" ht="12.75" customHeight="1">
      <c r="A221" s="129"/>
      <c r="B221" s="101"/>
      <c r="C221" s="130"/>
      <c r="D221" s="130"/>
      <c r="E221" s="101"/>
      <c r="F221" s="101"/>
      <c r="G221" s="101"/>
      <c r="H221" s="101"/>
      <c r="I221" s="101"/>
      <c r="J221" s="101"/>
      <c r="K221" s="101"/>
      <c r="L221" s="101"/>
      <c r="M221" s="101"/>
      <c r="N221" s="101"/>
      <c r="O221" s="101"/>
      <c r="P221" s="101"/>
      <c r="Q221" s="127"/>
      <c r="R221" s="127"/>
      <c r="S221" s="127"/>
      <c r="T221" s="127"/>
      <c r="U221" s="127"/>
      <c r="V221" s="127"/>
      <c r="W221" s="127"/>
      <c r="X221" s="127"/>
      <c r="Y221" s="127"/>
      <c r="Z221" s="127"/>
      <c r="AA221" s="127"/>
      <c r="AB221" s="101"/>
      <c r="AC221" s="101"/>
      <c r="AD221" s="101"/>
      <c r="AE221" s="101"/>
      <c r="AF221" s="101"/>
      <c r="AG221" s="101"/>
      <c r="AH221" s="101"/>
      <c r="AI221" s="101"/>
      <c r="AJ221" s="101"/>
      <c r="AK221" s="101"/>
      <c r="AL221" s="101"/>
      <c r="AM221" s="101"/>
      <c r="AN221" s="101"/>
      <c r="AO221" s="101"/>
      <c r="AP221" s="101"/>
      <c r="AQ221" s="430" t="s">
        <v>129</v>
      </c>
      <c r="AR221" s="431" t="s">
        <v>130</v>
      </c>
      <c r="AS221" s="432">
        <v>90</v>
      </c>
      <c r="AT221" s="433" t="s">
        <v>102</v>
      </c>
      <c r="AU221" s="171"/>
      <c r="AV221" s="171"/>
      <c r="AW221" s="171"/>
      <c r="AX221" s="434"/>
      <c r="AY221" s="434"/>
      <c r="AZ221" s="434"/>
      <c r="BA221" s="434"/>
      <c r="BB221" s="434"/>
      <c r="BC221" s="434"/>
      <c r="BD221" s="434"/>
      <c r="BE221" s="434"/>
      <c r="BF221" s="434"/>
      <c r="BG221" s="434"/>
      <c r="BH221" s="434"/>
      <c r="BI221" s="434"/>
      <c r="BJ221" s="434"/>
      <c r="BK221" s="434"/>
      <c r="BL221" s="434"/>
      <c r="BM221" s="101"/>
      <c r="BN221" s="101"/>
      <c r="BO221" s="101"/>
      <c r="BP221" s="101"/>
      <c r="BQ221" s="101"/>
      <c r="BR221" s="101"/>
      <c r="BS221" s="101"/>
      <c r="BT221" s="101"/>
      <c r="BU221" s="101"/>
      <c r="BV221" s="101"/>
      <c r="BW221" s="101"/>
      <c r="BX221" s="101"/>
      <c r="BY221" s="101"/>
      <c r="BZ221" s="101"/>
      <c r="CA221" s="101"/>
      <c r="CB221" s="101"/>
      <c r="CC221" s="101"/>
      <c r="CD221" s="101"/>
      <c r="CE221" s="101"/>
      <c r="CF221" s="101"/>
      <c r="CG221" s="101"/>
      <c r="CH221" s="101"/>
      <c r="CI221" s="101"/>
      <c r="CJ221" s="101"/>
      <c r="CK221" s="101"/>
      <c r="CL221" s="101"/>
      <c r="CM221" s="101"/>
      <c r="CN221" s="101"/>
      <c r="CO221" s="101"/>
      <c r="CP221" s="101"/>
      <c r="CQ221" s="101"/>
      <c r="CR221" s="101"/>
      <c r="CS221" s="101"/>
      <c r="CT221" s="101"/>
    </row>
    <row r="222" spans="1:98" ht="12.75" customHeight="1">
      <c r="A222" s="129"/>
      <c r="B222" s="101"/>
      <c r="C222" s="130"/>
      <c r="D222" s="130"/>
      <c r="E222" s="101"/>
      <c r="F222" s="101"/>
      <c r="G222" s="101"/>
      <c r="H222" s="101"/>
      <c r="I222" s="101"/>
      <c r="J222" s="101"/>
      <c r="K222" s="101"/>
      <c r="L222" s="101"/>
      <c r="M222" s="101"/>
      <c r="N222" s="101"/>
      <c r="O222" s="101"/>
      <c r="P222" s="101"/>
      <c r="Q222" s="127"/>
      <c r="R222" s="127"/>
      <c r="S222" s="127"/>
      <c r="T222" s="127"/>
      <c r="U222" s="127"/>
      <c r="V222" s="127"/>
      <c r="W222" s="127"/>
      <c r="X222" s="127"/>
      <c r="Y222" s="127"/>
      <c r="Z222" s="127"/>
      <c r="AA222" s="127"/>
      <c r="AB222" s="101"/>
      <c r="AC222" s="101"/>
      <c r="AD222" s="101"/>
      <c r="AE222" s="101"/>
      <c r="AF222" s="101"/>
      <c r="AG222" s="101"/>
      <c r="AH222" s="101"/>
      <c r="AI222" s="101"/>
      <c r="AJ222" s="101"/>
      <c r="AK222" s="101"/>
      <c r="AL222" s="101"/>
      <c r="AM222" s="101"/>
      <c r="AN222" s="101"/>
      <c r="AO222" s="101"/>
      <c r="AP222" s="101"/>
      <c r="AQ222" s="430" t="s">
        <v>131</v>
      </c>
      <c r="AR222" s="431" t="s">
        <v>132</v>
      </c>
      <c r="AS222" s="432">
        <v>111</v>
      </c>
      <c r="AT222" s="433" t="s">
        <v>384</v>
      </c>
      <c r="AU222" s="171"/>
      <c r="AV222" s="171"/>
      <c r="AW222" s="171"/>
      <c r="AX222" s="434"/>
      <c r="AY222" s="434"/>
      <c r="AZ222" s="434"/>
      <c r="BA222" s="434"/>
      <c r="BB222" s="434"/>
      <c r="BC222" s="434"/>
      <c r="BD222" s="434"/>
      <c r="BE222" s="434"/>
      <c r="BF222" s="434"/>
      <c r="BG222" s="434"/>
      <c r="BH222" s="434"/>
      <c r="BI222" s="434"/>
      <c r="BJ222" s="434"/>
      <c r="BK222" s="434"/>
      <c r="BL222" s="434"/>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c r="CM222" s="101"/>
      <c r="CN222" s="101"/>
      <c r="CO222" s="101"/>
      <c r="CP222" s="101"/>
      <c r="CQ222" s="101"/>
      <c r="CR222" s="101"/>
      <c r="CS222" s="101"/>
      <c r="CT222" s="101"/>
    </row>
    <row r="223" spans="1:98" ht="12.75" customHeight="1">
      <c r="A223" s="129"/>
      <c r="B223" s="101"/>
      <c r="C223" s="130"/>
      <c r="D223" s="130"/>
      <c r="E223" s="101"/>
      <c r="F223" s="101"/>
      <c r="G223" s="101"/>
      <c r="H223" s="101"/>
      <c r="I223" s="101"/>
      <c r="J223" s="101"/>
      <c r="K223" s="101"/>
      <c r="L223" s="101"/>
      <c r="M223" s="101"/>
      <c r="N223" s="101"/>
      <c r="O223" s="101"/>
      <c r="P223" s="101"/>
      <c r="Q223" s="127"/>
      <c r="R223" s="127"/>
      <c r="S223" s="127"/>
      <c r="T223" s="127"/>
      <c r="U223" s="127"/>
      <c r="V223" s="127"/>
      <c r="W223" s="127"/>
      <c r="X223" s="127"/>
      <c r="Y223" s="127"/>
      <c r="Z223" s="127"/>
      <c r="AA223" s="127"/>
      <c r="AB223" s="101"/>
      <c r="AC223" s="101"/>
      <c r="AD223" s="101"/>
      <c r="AE223" s="101"/>
      <c r="AF223" s="101"/>
      <c r="AG223" s="101"/>
      <c r="AH223" s="101"/>
      <c r="AI223" s="101"/>
      <c r="AJ223" s="101"/>
      <c r="AK223" s="101"/>
      <c r="AL223" s="101"/>
      <c r="AM223" s="101"/>
      <c r="AN223" s="101"/>
      <c r="AO223" s="101"/>
      <c r="AP223" s="101"/>
      <c r="AQ223" s="430" t="s">
        <v>133</v>
      </c>
      <c r="AR223" s="431" t="s">
        <v>134</v>
      </c>
      <c r="AS223" s="432">
        <v>180</v>
      </c>
      <c r="AT223" s="433" t="s">
        <v>104</v>
      </c>
      <c r="AU223" s="171"/>
      <c r="AV223" s="171"/>
      <c r="AW223" s="171"/>
      <c r="AX223" s="434"/>
      <c r="AY223" s="434"/>
      <c r="AZ223" s="434"/>
      <c r="BA223" s="434"/>
      <c r="BB223" s="434"/>
      <c r="BC223" s="434"/>
      <c r="BD223" s="434"/>
      <c r="BE223" s="434"/>
      <c r="BF223" s="434"/>
      <c r="BG223" s="434"/>
      <c r="BH223" s="434"/>
      <c r="BI223" s="434"/>
      <c r="BJ223" s="434"/>
      <c r="BK223" s="434"/>
      <c r="BL223" s="434"/>
      <c r="BM223" s="101"/>
      <c r="BN223" s="101"/>
      <c r="BO223" s="101"/>
      <c r="BP223" s="101"/>
      <c r="BQ223" s="101"/>
      <c r="BR223" s="101"/>
      <c r="BS223" s="101"/>
      <c r="BT223" s="101"/>
      <c r="BU223" s="101"/>
      <c r="BV223" s="101"/>
      <c r="BW223" s="101"/>
      <c r="BX223" s="101"/>
      <c r="BY223" s="101"/>
      <c r="BZ223" s="101"/>
      <c r="CA223" s="101"/>
      <c r="CB223" s="101"/>
      <c r="CC223" s="101"/>
      <c r="CD223" s="101"/>
      <c r="CE223" s="101"/>
      <c r="CF223" s="101"/>
      <c r="CG223" s="101"/>
      <c r="CH223" s="101"/>
      <c r="CI223" s="101"/>
      <c r="CJ223" s="101"/>
      <c r="CK223" s="101"/>
      <c r="CL223" s="101"/>
      <c r="CM223" s="101"/>
      <c r="CN223" s="101"/>
      <c r="CO223" s="101"/>
      <c r="CP223" s="101"/>
      <c r="CQ223" s="101"/>
      <c r="CR223" s="101"/>
      <c r="CS223" s="101"/>
      <c r="CT223" s="101"/>
    </row>
    <row r="224" spans="1:98" ht="12.75" customHeight="1">
      <c r="A224" s="129"/>
      <c r="B224" s="101"/>
      <c r="C224" s="130"/>
      <c r="D224" s="130"/>
      <c r="E224" s="101"/>
      <c r="F224" s="101"/>
      <c r="G224" s="101"/>
      <c r="H224" s="101"/>
      <c r="I224" s="101"/>
      <c r="J224" s="101"/>
      <c r="K224" s="101"/>
      <c r="L224" s="101"/>
      <c r="M224" s="101"/>
      <c r="N224" s="101"/>
      <c r="O224" s="101"/>
      <c r="P224" s="101"/>
      <c r="Q224" s="127"/>
      <c r="R224" s="127"/>
      <c r="S224" s="127"/>
      <c r="T224" s="127"/>
      <c r="U224" s="127"/>
      <c r="V224" s="127"/>
      <c r="W224" s="127"/>
      <c r="X224" s="127"/>
      <c r="Y224" s="127"/>
      <c r="Z224" s="127"/>
      <c r="AA224" s="127"/>
      <c r="AB224" s="101"/>
      <c r="AC224" s="101"/>
      <c r="AD224" s="101"/>
      <c r="AE224" s="101"/>
      <c r="AF224" s="101"/>
      <c r="AG224" s="101"/>
      <c r="AH224" s="101"/>
      <c r="AI224" s="101"/>
      <c r="AJ224" s="101"/>
      <c r="AK224" s="101"/>
      <c r="AL224" s="101"/>
      <c r="AM224" s="101"/>
      <c r="AN224" s="101"/>
      <c r="AO224" s="101"/>
      <c r="AP224" s="101"/>
      <c r="AQ224" s="430" t="s">
        <v>135</v>
      </c>
      <c r="AR224" s="431" t="s">
        <v>136</v>
      </c>
      <c r="AS224" s="432">
        <v>90</v>
      </c>
      <c r="AT224" s="433" t="s">
        <v>101</v>
      </c>
      <c r="AU224" s="171"/>
      <c r="AV224" s="171"/>
      <c r="AW224" s="171"/>
      <c r="AX224" s="434"/>
      <c r="AY224" s="434"/>
      <c r="AZ224" s="434"/>
      <c r="BA224" s="434"/>
      <c r="BB224" s="434"/>
      <c r="BC224" s="434"/>
      <c r="BD224" s="434"/>
      <c r="BE224" s="434"/>
      <c r="BF224" s="434"/>
      <c r="BG224" s="434"/>
      <c r="BH224" s="434"/>
      <c r="BI224" s="434"/>
      <c r="BJ224" s="434"/>
      <c r="BK224" s="434"/>
      <c r="BL224" s="434"/>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c r="CM224" s="101"/>
      <c r="CN224" s="101"/>
      <c r="CO224" s="101"/>
      <c r="CP224" s="101"/>
      <c r="CQ224" s="101"/>
      <c r="CR224" s="101"/>
      <c r="CS224" s="101"/>
      <c r="CT224" s="101"/>
    </row>
    <row r="225" spans="1:98" ht="12.75" customHeight="1">
      <c r="A225" s="129"/>
      <c r="B225" s="101"/>
      <c r="C225" s="130"/>
      <c r="D225" s="130"/>
      <c r="E225" s="101"/>
      <c r="F225" s="101"/>
      <c r="G225" s="101"/>
      <c r="H225" s="101"/>
      <c r="I225" s="101"/>
      <c r="J225" s="101"/>
      <c r="K225" s="101"/>
      <c r="L225" s="101"/>
      <c r="M225" s="101"/>
      <c r="N225" s="101"/>
      <c r="O225" s="101"/>
      <c r="P225" s="101"/>
      <c r="Q225" s="127"/>
      <c r="R225" s="127"/>
      <c r="S225" s="127"/>
      <c r="T225" s="127"/>
      <c r="U225" s="127"/>
      <c r="V225" s="127"/>
      <c r="W225" s="127"/>
      <c r="X225" s="127"/>
      <c r="Y225" s="127"/>
      <c r="Z225" s="127"/>
      <c r="AA225" s="127"/>
      <c r="AB225" s="101"/>
      <c r="AC225" s="101"/>
      <c r="AD225" s="101"/>
      <c r="AE225" s="101"/>
      <c r="AF225" s="101"/>
      <c r="AG225" s="101"/>
      <c r="AH225" s="101"/>
      <c r="AI225" s="101"/>
      <c r="AJ225" s="101"/>
      <c r="AK225" s="101"/>
      <c r="AL225" s="101"/>
      <c r="AM225" s="101"/>
      <c r="AN225" s="101"/>
      <c r="AO225" s="101"/>
      <c r="AP225" s="101"/>
      <c r="AQ225" s="430" t="s">
        <v>137</v>
      </c>
      <c r="AR225" s="431" t="s">
        <v>138</v>
      </c>
      <c r="AS225" s="432">
        <v>180</v>
      </c>
      <c r="AT225" s="433" t="s">
        <v>101</v>
      </c>
      <c r="AU225" s="171"/>
      <c r="AV225" s="171"/>
      <c r="AW225" s="171"/>
      <c r="AX225" s="434"/>
      <c r="AY225" s="434"/>
      <c r="AZ225" s="434"/>
      <c r="BA225" s="434"/>
      <c r="BB225" s="434"/>
      <c r="BC225" s="434"/>
      <c r="BD225" s="434"/>
      <c r="BE225" s="434"/>
      <c r="BF225" s="434"/>
      <c r="BG225" s="434"/>
      <c r="BH225" s="434"/>
      <c r="BI225" s="434"/>
      <c r="BJ225" s="434"/>
      <c r="BK225" s="434"/>
      <c r="BL225" s="434"/>
      <c r="BM225" s="101"/>
      <c r="BN225" s="101"/>
      <c r="BO225" s="101"/>
      <c r="BP225" s="101"/>
      <c r="BQ225" s="101"/>
      <c r="BR225" s="101"/>
      <c r="BS225" s="101"/>
      <c r="BT225" s="101"/>
      <c r="BU225" s="101"/>
      <c r="BV225" s="101"/>
      <c r="BW225" s="101"/>
      <c r="BX225" s="101"/>
      <c r="BY225" s="101"/>
      <c r="BZ225" s="101"/>
      <c r="CA225" s="101"/>
      <c r="CB225" s="101"/>
      <c r="CC225" s="101"/>
      <c r="CD225" s="101"/>
      <c r="CE225" s="101"/>
      <c r="CF225" s="101"/>
      <c r="CG225" s="101"/>
      <c r="CH225" s="101"/>
      <c r="CI225" s="101"/>
      <c r="CJ225" s="101"/>
      <c r="CK225" s="101"/>
      <c r="CL225" s="101"/>
      <c r="CM225" s="101"/>
      <c r="CN225" s="101"/>
      <c r="CO225" s="101"/>
      <c r="CP225" s="101"/>
      <c r="CQ225" s="101"/>
      <c r="CR225" s="101"/>
      <c r="CS225" s="101"/>
      <c r="CT225" s="101"/>
    </row>
    <row r="226" spans="1:98" ht="12.75" customHeight="1">
      <c r="A226" s="129"/>
      <c r="B226" s="101"/>
      <c r="C226" s="130"/>
      <c r="D226" s="130"/>
      <c r="E226" s="101"/>
      <c r="F226" s="101"/>
      <c r="G226" s="101"/>
      <c r="H226" s="101"/>
      <c r="I226" s="101"/>
      <c r="J226" s="101"/>
      <c r="K226" s="101"/>
      <c r="L226" s="101"/>
      <c r="M226" s="101"/>
      <c r="N226" s="101"/>
      <c r="O226" s="101"/>
      <c r="P226" s="101"/>
      <c r="Q226" s="127"/>
      <c r="R226" s="127"/>
      <c r="S226" s="127"/>
      <c r="T226" s="127"/>
      <c r="U226" s="127"/>
      <c r="V226" s="127"/>
      <c r="W226" s="127"/>
      <c r="X226" s="127"/>
      <c r="Y226" s="127"/>
      <c r="Z226" s="127"/>
      <c r="AA226" s="127"/>
      <c r="AB226" s="101"/>
      <c r="AC226" s="101"/>
      <c r="AD226" s="101"/>
      <c r="AE226" s="101"/>
      <c r="AF226" s="101"/>
      <c r="AG226" s="101"/>
      <c r="AH226" s="101"/>
      <c r="AI226" s="101"/>
      <c r="AJ226" s="101"/>
      <c r="AK226" s="101"/>
      <c r="AL226" s="101"/>
      <c r="AM226" s="101"/>
      <c r="AN226" s="101"/>
      <c r="AO226" s="101"/>
      <c r="AP226" s="101"/>
      <c r="AQ226" s="430" t="s">
        <v>139</v>
      </c>
      <c r="AR226" s="431" t="s">
        <v>140</v>
      </c>
      <c r="AS226" s="432">
        <v>120</v>
      </c>
      <c r="AT226" s="433" t="s">
        <v>384</v>
      </c>
      <c r="AU226" s="171"/>
      <c r="AV226" s="171"/>
      <c r="AW226" s="171"/>
      <c r="AX226" s="434"/>
      <c r="AY226" s="434"/>
      <c r="AZ226" s="434"/>
      <c r="BA226" s="434"/>
      <c r="BB226" s="434"/>
      <c r="BC226" s="434"/>
      <c r="BD226" s="434"/>
      <c r="BE226" s="434"/>
      <c r="BF226" s="434"/>
      <c r="BG226" s="434"/>
      <c r="BH226" s="434"/>
      <c r="BI226" s="434"/>
      <c r="BJ226" s="434"/>
      <c r="BK226" s="434"/>
      <c r="BL226" s="434"/>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c r="CM226" s="101"/>
      <c r="CN226" s="101"/>
      <c r="CO226" s="101"/>
      <c r="CP226" s="101"/>
      <c r="CQ226" s="101"/>
      <c r="CR226" s="101"/>
      <c r="CS226" s="101"/>
      <c r="CT226" s="101"/>
    </row>
    <row r="227" spans="1:98" ht="12.75" customHeight="1">
      <c r="A227" s="129"/>
      <c r="B227" s="101"/>
      <c r="C227" s="130"/>
      <c r="D227" s="130"/>
      <c r="E227" s="101"/>
      <c r="F227" s="101"/>
      <c r="G227" s="101"/>
      <c r="H227" s="101"/>
      <c r="I227" s="101"/>
      <c r="J227" s="101"/>
      <c r="K227" s="101"/>
      <c r="L227" s="101"/>
      <c r="M227" s="101"/>
      <c r="N227" s="101"/>
      <c r="O227" s="101"/>
      <c r="P227" s="101"/>
      <c r="Q227" s="127"/>
      <c r="R227" s="127"/>
      <c r="S227" s="127"/>
      <c r="T227" s="127"/>
      <c r="U227" s="127"/>
      <c r="V227" s="127"/>
      <c r="W227" s="127"/>
      <c r="X227" s="127"/>
      <c r="Y227" s="127"/>
      <c r="Z227" s="127"/>
      <c r="AA227" s="127"/>
      <c r="AB227" s="101"/>
      <c r="AC227" s="101"/>
      <c r="AD227" s="101"/>
      <c r="AE227" s="101"/>
      <c r="AF227" s="101"/>
      <c r="AG227" s="101"/>
      <c r="AH227" s="101"/>
      <c r="AI227" s="101"/>
      <c r="AJ227" s="101"/>
      <c r="AK227" s="101"/>
      <c r="AL227" s="101"/>
      <c r="AM227" s="101"/>
      <c r="AN227" s="101"/>
      <c r="AO227" s="101"/>
      <c r="AP227" s="101"/>
      <c r="AQ227" s="430" t="s">
        <v>141</v>
      </c>
      <c r="AR227" s="431" t="s">
        <v>142</v>
      </c>
      <c r="AS227" s="432">
        <v>30</v>
      </c>
      <c r="AT227" s="433" t="s">
        <v>104</v>
      </c>
      <c r="AU227" s="171"/>
      <c r="AV227" s="171"/>
      <c r="AW227" s="171"/>
      <c r="AX227" s="434"/>
      <c r="AY227" s="434"/>
      <c r="AZ227" s="434"/>
      <c r="BA227" s="434"/>
      <c r="BB227" s="434"/>
      <c r="BC227" s="434"/>
      <c r="BD227" s="434"/>
      <c r="BE227" s="434"/>
      <c r="BF227" s="434"/>
      <c r="BG227" s="434"/>
      <c r="BH227" s="434"/>
      <c r="BI227" s="434"/>
      <c r="BJ227" s="434"/>
      <c r="BK227" s="434"/>
      <c r="BL227" s="434"/>
      <c r="BM227" s="101"/>
      <c r="BN227" s="101"/>
      <c r="BO227" s="101"/>
      <c r="BP227" s="101"/>
      <c r="BQ227" s="101"/>
      <c r="BR227" s="101"/>
      <c r="BS227" s="101"/>
      <c r="BT227" s="101"/>
      <c r="BU227" s="101"/>
      <c r="BV227" s="101"/>
      <c r="BW227" s="101"/>
      <c r="BX227" s="101"/>
      <c r="BY227" s="101"/>
      <c r="BZ227" s="101"/>
      <c r="CA227" s="101"/>
      <c r="CB227" s="101"/>
      <c r="CC227" s="101"/>
      <c r="CD227" s="101"/>
      <c r="CE227" s="101"/>
      <c r="CF227" s="101"/>
      <c r="CG227" s="101"/>
      <c r="CH227" s="101"/>
      <c r="CI227" s="101"/>
      <c r="CJ227" s="101"/>
      <c r="CK227" s="101"/>
      <c r="CL227" s="101"/>
      <c r="CM227" s="101"/>
      <c r="CN227" s="101"/>
      <c r="CO227" s="101"/>
      <c r="CP227" s="101"/>
      <c r="CQ227" s="101"/>
      <c r="CR227" s="101"/>
      <c r="CS227" s="101"/>
      <c r="CT227" s="101"/>
    </row>
    <row r="228" spans="1:98" ht="12.75" customHeight="1">
      <c r="A228" s="129"/>
      <c r="B228" s="101"/>
      <c r="C228" s="130"/>
      <c r="D228" s="130"/>
      <c r="E228" s="101"/>
      <c r="F228" s="101"/>
      <c r="G228" s="101"/>
      <c r="H228" s="101"/>
      <c r="I228" s="101"/>
      <c r="J228" s="101"/>
      <c r="K228" s="101"/>
      <c r="L228" s="101"/>
      <c r="M228" s="101"/>
      <c r="N228" s="101"/>
      <c r="O228" s="101"/>
      <c r="P228" s="101"/>
      <c r="Q228" s="127"/>
      <c r="R228" s="127"/>
      <c r="S228" s="127"/>
      <c r="T228" s="127"/>
      <c r="U228" s="127"/>
      <c r="V228" s="127"/>
      <c r="W228" s="127"/>
      <c r="X228" s="127"/>
      <c r="Y228" s="127"/>
      <c r="Z228" s="127"/>
      <c r="AA228" s="127"/>
      <c r="AB228" s="101"/>
      <c r="AC228" s="101"/>
      <c r="AD228" s="101"/>
      <c r="AE228" s="101"/>
      <c r="AF228" s="101"/>
      <c r="AG228" s="101"/>
      <c r="AH228" s="101"/>
      <c r="AI228" s="101"/>
      <c r="AJ228" s="101"/>
      <c r="AK228" s="101"/>
      <c r="AL228" s="101"/>
      <c r="AM228" s="101"/>
      <c r="AN228" s="101"/>
      <c r="AO228" s="101"/>
      <c r="AP228" s="101"/>
      <c r="AQ228" s="430" t="s">
        <v>143</v>
      </c>
      <c r="AR228" s="431" t="s">
        <v>144</v>
      </c>
      <c r="AS228" s="432">
        <v>180</v>
      </c>
      <c r="AT228" s="433" t="s">
        <v>101</v>
      </c>
      <c r="AU228" s="171"/>
      <c r="AV228" s="171"/>
      <c r="AW228" s="171"/>
      <c r="AX228" s="434"/>
      <c r="AY228" s="434"/>
      <c r="AZ228" s="434"/>
      <c r="BA228" s="434"/>
      <c r="BB228" s="434"/>
      <c r="BC228" s="434"/>
      <c r="BD228" s="434"/>
      <c r="BE228" s="434"/>
      <c r="BF228" s="434"/>
      <c r="BG228" s="434"/>
      <c r="BH228" s="434"/>
      <c r="BI228" s="434"/>
      <c r="BJ228" s="434"/>
      <c r="BK228" s="434"/>
      <c r="BL228" s="434"/>
      <c r="BM228" s="101"/>
      <c r="BN228" s="101"/>
      <c r="BO228" s="101"/>
      <c r="BP228" s="101"/>
      <c r="BQ228" s="101"/>
      <c r="BR228" s="101"/>
      <c r="BS228" s="101"/>
      <c r="BT228" s="101"/>
      <c r="BU228" s="101"/>
      <c r="BV228" s="101"/>
      <c r="BW228" s="101"/>
      <c r="BX228" s="101"/>
      <c r="BY228" s="101"/>
      <c r="BZ228" s="101"/>
      <c r="CA228" s="101"/>
      <c r="CB228" s="101"/>
      <c r="CC228" s="101"/>
      <c r="CD228" s="101"/>
      <c r="CE228" s="101"/>
      <c r="CF228" s="101"/>
      <c r="CG228" s="101"/>
      <c r="CH228" s="101"/>
      <c r="CI228" s="101"/>
      <c r="CJ228" s="101"/>
      <c r="CK228" s="101"/>
      <c r="CL228" s="101"/>
      <c r="CM228" s="101"/>
      <c r="CN228" s="101"/>
      <c r="CO228" s="101"/>
      <c r="CP228" s="101"/>
      <c r="CQ228" s="101"/>
      <c r="CR228" s="101"/>
      <c r="CS228" s="101"/>
      <c r="CT228" s="101"/>
    </row>
    <row r="229" spans="1:98" ht="12.75" customHeight="1">
      <c r="A229" s="129"/>
      <c r="B229" s="101"/>
      <c r="C229" s="130"/>
      <c r="D229" s="130"/>
      <c r="E229" s="101"/>
      <c r="F229" s="101"/>
      <c r="G229" s="101"/>
      <c r="H229" s="101"/>
      <c r="I229" s="101"/>
      <c r="J229" s="101"/>
      <c r="K229" s="101"/>
      <c r="L229" s="101"/>
      <c r="M229" s="101"/>
      <c r="N229" s="101"/>
      <c r="O229" s="101"/>
      <c r="P229" s="101"/>
      <c r="Q229" s="127"/>
      <c r="R229" s="127"/>
      <c r="S229" s="127"/>
      <c r="T229" s="127"/>
      <c r="U229" s="127"/>
      <c r="V229" s="127"/>
      <c r="W229" s="127"/>
      <c r="X229" s="127"/>
      <c r="Y229" s="127"/>
      <c r="Z229" s="127"/>
      <c r="AA229" s="127"/>
      <c r="AB229" s="101"/>
      <c r="AC229" s="101"/>
      <c r="AD229" s="101"/>
      <c r="AE229" s="101"/>
      <c r="AF229" s="101"/>
      <c r="AG229" s="101"/>
      <c r="AH229" s="101"/>
      <c r="AI229" s="101"/>
      <c r="AJ229" s="101"/>
      <c r="AK229" s="101"/>
      <c r="AL229" s="101"/>
      <c r="AM229" s="101"/>
      <c r="AN229" s="101"/>
      <c r="AO229" s="101"/>
      <c r="AP229" s="101"/>
      <c r="AQ229" s="430" t="s">
        <v>145</v>
      </c>
      <c r="AR229" s="431" t="s">
        <v>146</v>
      </c>
      <c r="AS229" s="432">
        <v>120</v>
      </c>
      <c r="AT229" s="433" t="s">
        <v>104</v>
      </c>
      <c r="AU229" s="171"/>
      <c r="AV229" s="171"/>
      <c r="AW229" s="171"/>
      <c r="AX229" s="434"/>
      <c r="AY229" s="434"/>
      <c r="AZ229" s="434"/>
      <c r="BA229" s="434"/>
      <c r="BB229" s="434"/>
      <c r="BC229" s="434"/>
      <c r="BD229" s="434"/>
      <c r="BE229" s="434"/>
      <c r="BF229" s="434"/>
      <c r="BG229" s="434"/>
      <c r="BH229" s="434"/>
      <c r="BI229" s="434"/>
      <c r="BJ229" s="434"/>
      <c r="BK229" s="434"/>
      <c r="BL229" s="434"/>
      <c r="BM229" s="101"/>
      <c r="BN229" s="101"/>
      <c r="BO229" s="101"/>
      <c r="BP229" s="101"/>
      <c r="BQ229" s="101"/>
      <c r="BR229" s="101"/>
      <c r="BS229" s="101"/>
      <c r="BT229" s="101"/>
      <c r="BU229" s="101"/>
      <c r="BV229" s="101"/>
      <c r="BW229" s="101"/>
      <c r="BX229" s="101"/>
      <c r="BY229" s="101"/>
      <c r="BZ229" s="101"/>
      <c r="CA229" s="101"/>
      <c r="CB229" s="101"/>
      <c r="CC229" s="101"/>
      <c r="CD229" s="101"/>
      <c r="CE229" s="101"/>
      <c r="CF229" s="101"/>
      <c r="CG229" s="101"/>
      <c r="CH229" s="101"/>
      <c r="CI229" s="101"/>
      <c r="CJ229" s="101"/>
      <c r="CK229" s="101"/>
      <c r="CL229" s="101"/>
      <c r="CM229" s="101"/>
      <c r="CN229" s="101"/>
      <c r="CO229" s="101"/>
      <c r="CP229" s="101"/>
      <c r="CQ229" s="101"/>
      <c r="CR229" s="101"/>
      <c r="CS229" s="101"/>
      <c r="CT229" s="101"/>
    </row>
    <row r="230" spans="1:98" ht="12.75" customHeight="1">
      <c r="A230" s="129"/>
      <c r="B230" s="101"/>
      <c r="C230" s="130"/>
      <c r="D230" s="130"/>
      <c r="E230" s="101"/>
      <c r="F230" s="101"/>
      <c r="G230" s="101"/>
      <c r="H230" s="101"/>
      <c r="I230" s="101"/>
      <c r="J230" s="101"/>
      <c r="K230" s="101"/>
      <c r="L230" s="101"/>
      <c r="M230" s="101"/>
      <c r="N230" s="101"/>
      <c r="O230" s="101"/>
      <c r="P230" s="101"/>
      <c r="Q230" s="127"/>
      <c r="R230" s="127"/>
      <c r="S230" s="127"/>
      <c r="T230" s="127"/>
      <c r="U230" s="127"/>
      <c r="V230" s="127"/>
      <c r="W230" s="127"/>
      <c r="X230" s="127"/>
      <c r="Y230" s="127"/>
      <c r="Z230" s="127"/>
      <c r="AA230" s="127"/>
      <c r="AB230" s="101"/>
      <c r="AC230" s="101"/>
      <c r="AD230" s="101"/>
      <c r="AE230" s="101"/>
      <c r="AF230" s="101"/>
      <c r="AG230" s="101"/>
      <c r="AH230" s="101"/>
      <c r="AI230" s="101"/>
      <c r="AJ230" s="101"/>
      <c r="AK230" s="101"/>
      <c r="AL230" s="101"/>
      <c r="AM230" s="101"/>
      <c r="AN230" s="101"/>
      <c r="AO230" s="101"/>
      <c r="AP230" s="101"/>
      <c r="AQ230" s="430" t="s">
        <v>147</v>
      </c>
      <c r="AR230" s="431" t="s">
        <v>148</v>
      </c>
      <c r="AS230" s="432">
        <v>210</v>
      </c>
      <c r="AT230" s="433" t="s">
        <v>104</v>
      </c>
      <c r="AU230" s="171"/>
      <c r="AV230" s="171"/>
      <c r="AW230" s="171"/>
      <c r="AX230" s="435"/>
      <c r="AY230" s="435"/>
      <c r="AZ230" s="435"/>
      <c r="BA230" s="435"/>
      <c r="BB230" s="435"/>
      <c r="BC230" s="435"/>
      <c r="BD230" s="435"/>
      <c r="BE230" s="435"/>
      <c r="BF230" s="435"/>
      <c r="BG230" s="435"/>
      <c r="BH230" s="435"/>
      <c r="BI230" s="435"/>
      <c r="BJ230" s="435"/>
      <c r="BK230" s="435"/>
      <c r="BL230" s="435"/>
      <c r="BM230" s="101"/>
      <c r="BN230" s="101"/>
      <c r="BO230" s="101"/>
      <c r="BP230" s="101"/>
      <c r="BQ230" s="101"/>
      <c r="BR230" s="101"/>
      <c r="BS230" s="101"/>
      <c r="BT230" s="101"/>
      <c r="BU230" s="101"/>
      <c r="BV230" s="101"/>
      <c r="BW230" s="101"/>
      <c r="BX230" s="101"/>
      <c r="BY230" s="101"/>
      <c r="BZ230" s="101"/>
      <c r="CA230" s="101"/>
      <c r="CB230" s="101"/>
      <c r="CC230" s="101"/>
      <c r="CD230" s="101"/>
      <c r="CE230" s="101"/>
      <c r="CF230" s="101"/>
      <c r="CG230" s="101"/>
      <c r="CH230" s="101"/>
      <c r="CI230" s="101"/>
      <c r="CJ230" s="101"/>
      <c r="CK230" s="101"/>
      <c r="CL230" s="101"/>
      <c r="CM230" s="101"/>
      <c r="CN230" s="101"/>
      <c r="CO230" s="101"/>
      <c r="CP230" s="101"/>
      <c r="CQ230" s="101"/>
      <c r="CR230" s="101"/>
      <c r="CS230" s="101"/>
      <c r="CT230" s="101"/>
    </row>
    <row r="231" spans="1:98" ht="12.75" customHeight="1">
      <c r="A231" s="129"/>
      <c r="B231" s="101"/>
      <c r="C231" s="130"/>
      <c r="D231" s="130"/>
      <c r="E231" s="101"/>
      <c r="F231" s="101"/>
      <c r="G231" s="101"/>
      <c r="H231" s="101"/>
      <c r="I231" s="101"/>
      <c r="J231" s="101"/>
      <c r="K231" s="101"/>
      <c r="L231" s="101"/>
      <c r="M231" s="101"/>
      <c r="N231" s="101"/>
      <c r="O231" s="101"/>
      <c r="P231" s="101"/>
      <c r="Q231" s="127"/>
      <c r="R231" s="127"/>
      <c r="S231" s="127"/>
      <c r="T231" s="127"/>
      <c r="U231" s="127"/>
      <c r="V231" s="127"/>
      <c r="W231" s="127"/>
      <c r="X231" s="127"/>
      <c r="Y231" s="127"/>
      <c r="Z231" s="127"/>
      <c r="AA231" s="127"/>
      <c r="AB231" s="101"/>
      <c r="AC231" s="101"/>
      <c r="AD231" s="101"/>
      <c r="AE231" s="101"/>
      <c r="AF231" s="101"/>
      <c r="AG231" s="101"/>
      <c r="AH231" s="101"/>
      <c r="AI231" s="101"/>
      <c r="AJ231" s="101"/>
      <c r="AK231" s="101"/>
      <c r="AL231" s="101"/>
      <c r="AM231" s="101"/>
      <c r="AN231" s="101"/>
      <c r="AO231" s="101"/>
      <c r="AP231" s="101"/>
      <c r="AQ231" s="430" t="s">
        <v>149</v>
      </c>
      <c r="AR231" s="431" t="s">
        <v>150</v>
      </c>
      <c r="AS231" s="432">
        <v>180</v>
      </c>
      <c r="AT231" s="433" t="s">
        <v>104</v>
      </c>
      <c r="AU231" s="171"/>
      <c r="AV231" s="171"/>
      <c r="AW231" s="171"/>
      <c r="AX231" s="355"/>
      <c r="AY231" s="355"/>
      <c r="AZ231" s="355"/>
      <c r="BA231" s="355"/>
      <c r="BB231" s="355"/>
      <c r="BC231" s="355"/>
      <c r="BD231" s="355"/>
      <c r="BE231" s="355"/>
      <c r="BF231" s="355"/>
      <c r="BG231" s="355"/>
      <c r="BH231" s="355"/>
      <c r="BI231" s="355"/>
      <c r="BJ231" s="355"/>
      <c r="BK231" s="355"/>
      <c r="BL231" s="355"/>
      <c r="BM231" s="101"/>
      <c r="BN231" s="101"/>
      <c r="BO231" s="101"/>
      <c r="BP231" s="101"/>
      <c r="BQ231" s="101"/>
      <c r="BR231" s="101"/>
      <c r="BS231" s="101"/>
      <c r="BT231" s="101"/>
      <c r="BU231" s="101"/>
      <c r="BV231" s="101"/>
      <c r="BW231" s="101"/>
      <c r="BX231" s="101"/>
      <c r="BY231" s="101"/>
      <c r="BZ231" s="101"/>
      <c r="CA231" s="101"/>
      <c r="CB231" s="101"/>
      <c r="CC231" s="101"/>
      <c r="CD231" s="101"/>
      <c r="CE231" s="101"/>
      <c r="CF231" s="101"/>
      <c r="CG231" s="101"/>
      <c r="CH231" s="101"/>
      <c r="CI231" s="101"/>
      <c r="CJ231" s="101"/>
      <c r="CK231" s="101"/>
      <c r="CL231" s="101"/>
      <c r="CM231" s="101"/>
      <c r="CN231" s="101"/>
      <c r="CO231" s="101"/>
      <c r="CP231" s="101"/>
      <c r="CQ231" s="101"/>
      <c r="CR231" s="101"/>
      <c r="CS231" s="101"/>
      <c r="CT231" s="101"/>
    </row>
    <row r="232" spans="1:98" ht="12.75" customHeight="1">
      <c r="A232" s="129"/>
      <c r="B232" s="101"/>
      <c r="C232" s="130"/>
      <c r="D232" s="130"/>
      <c r="E232" s="101"/>
      <c r="F232" s="101"/>
      <c r="G232" s="101"/>
      <c r="H232" s="101"/>
      <c r="I232" s="101"/>
      <c r="J232" s="101"/>
      <c r="K232" s="101"/>
      <c r="L232" s="101"/>
      <c r="M232" s="101"/>
      <c r="N232" s="101"/>
      <c r="O232" s="101"/>
      <c r="P232" s="101"/>
      <c r="Q232" s="127"/>
      <c r="R232" s="127"/>
      <c r="S232" s="127"/>
      <c r="T232" s="127"/>
      <c r="U232" s="127"/>
      <c r="V232" s="127"/>
      <c r="W232" s="127"/>
      <c r="X232" s="127"/>
      <c r="Y232" s="127"/>
      <c r="Z232" s="127"/>
      <c r="AA232" s="127"/>
      <c r="AB232" s="101"/>
      <c r="AC232" s="101"/>
      <c r="AD232" s="101"/>
      <c r="AE232" s="101"/>
      <c r="AF232" s="101"/>
      <c r="AG232" s="101"/>
      <c r="AH232" s="101"/>
      <c r="AI232" s="101"/>
      <c r="AJ232" s="101"/>
      <c r="AK232" s="101"/>
      <c r="AL232" s="101"/>
      <c r="AM232" s="101"/>
      <c r="AN232" s="101"/>
      <c r="AO232" s="101"/>
      <c r="AP232" s="101"/>
      <c r="AQ232" s="430" t="s">
        <v>151</v>
      </c>
      <c r="AR232" s="431" t="s">
        <v>152</v>
      </c>
      <c r="AS232" s="432">
        <v>120</v>
      </c>
      <c r="AT232" s="433" t="s">
        <v>104</v>
      </c>
      <c r="AU232" s="171"/>
      <c r="AV232" s="171"/>
      <c r="AW232" s="171"/>
      <c r="AX232" s="355"/>
      <c r="AY232" s="355"/>
      <c r="AZ232" s="355"/>
      <c r="BA232" s="355"/>
      <c r="BB232" s="355"/>
      <c r="BC232" s="355"/>
      <c r="BD232" s="355"/>
      <c r="BE232" s="355"/>
      <c r="BF232" s="355"/>
      <c r="BG232" s="355"/>
      <c r="BH232" s="355"/>
      <c r="BI232" s="355"/>
      <c r="BJ232" s="355"/>
      <c r="BK232" s="355"/>
      <c r="BL232" s="355"/>
      <c r="BM232" s="101"/>
      <c r="BN232" s="101"/>
      <c r="BO232" s="101"/>
      <c r="BP232" s="101"/>
      <c r="BQ232" s="101"/>
      <c r="BR232" s="101"/>
      <c r="BS232" s="101"/>
      <c r="BT232" s="101"/>
      <c r="BU232" s="101"/>
      <c r="BV232" s="101"/>
      <c r="BW232" s="101"/>
      <c r="BX232" s="101"/>
      <c r="BY232" s="101"/>
      <c r="BZ232" s="101"/>
      <c r="CA232" s="101"/>
      <c r="CB232" s="101"/>
      <c r="CC232" s="101"/>
      <c r="CD232" s="101"/>
      <c r="CE232" s="101"/>
      <c r="CF232" s="101"/>
      <c r="CG232" s="101"/>
      <c r="CH232" s="101"/>
      <c r="CI232" s="101"/>
      <c r="CJ232" s="101"/>
      <c r="CK232" s="101"/>
      <c r="CL232" s="101"/>
      <c r="CM232" s="101"/>
      <c r="CN232" s="101"/>
      <c r="CO232" s="101"/>
      <c r="CP232" s="101"/>
      <c r="CQ232" s="101"/>
      <c r="CR232" s="101"/>
      <c r="CS232" s="101"/>
      <c r="CT232" s="101"/>
    </row>
    <row r="233" spans="1:98" ht="12.75" customHeight="1">
      <c r="A233" s="129"/>
      <c r="B233" s="101"/>
      <c r="C233" s="130"/>
      <c r="D233" s="130"/>
      <c r="E233" s="101"/>
      <c r="F233" s="101"/>
      <c r="G233" s="101"/>
      <c r="H233" s="101"/>
      <c r="I233" s="101"/>
      <c r="J233" s="101"/>
      <c r="K233" s="101"/>
      <c r="L233" s="101"/>
      <c r="M233" s="101"/>
      <c r="N233" s="101"/>
      <c r="O233" s="101"/>
      <c r="P233" s="101"/>
      <c r="Q233" s="127"/>
      <c r="R233" s="127"/>
      <c r="S233" s="127"/>
      <c r="T233" s="127"/>
      <c r="U233" s="127"/>
      <c r="V233" s="127"/>
      <c r="W233" s="127"/>
      <c r="X233" s="127"/>
      <c r="Y233" s="127"/>
      <c r="Z233" s="127"/>
      <c r="AA233" s="127"/>
      <c r="AB233" s="101"/>
      <c r="AC233" s="101"/>
      <c r="AD233" s="101"/>
      <c r="AE233" s="101"/>
      <c r="AF233" s="101"/>
      <c r="AG233" s="101"/>
      <c r="AH233" s="101"/>
      <c r="AI233" s="101"/>
      <c r="AJ233" s="101"/>
      <c r="AK233" s="101"/>
      <c r="AL233" s="101"/>
      <c r="AM233" s="101"/>
      <c r="AN233" s="101"/>
      <c r="AO233" s="101"/>
      <c r="AP233" s="101"/>
      <c r="AQ233" s="430" t="s">
        <v>153</v>
      </c>
      <c r="AR233" s="431" t="s">
        <v>154</v>
      </c>
      <c r="AS233" s="432">
        <v>180</v>
      </c>
      <c r="AT233" s="433" t="s">
        <v>102</v>
      </c>
      <c r="AU233" s="171"/>
      <c r="AV233" s="171"/>
      <c r="AW233" s="171"/>
      <c r="AX233" s="290"/>
      <c r="AY233" s="290"/>
      <c r="AZ233" s="290"/>
      <c r="BA233" s="290"/>
      <c r="BB233" s="290"/>
      <c r="BC233" s="290"/>
      <c r="BD233" s="290"/>
      <c r="BE233" s="290"/>
      <c r="BF233" s="290"/>
      <c r="BG233" s="290"/>
      <c r="BH233" s="290"/>
      <c r="BI233" s="290"/>
      <c r="BJ233" s="290"/>
      <c r="BK233" s="290"/>
      <c r="BL233" s="290"/>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c r="CR233" s="101"/>
      <c r="CS233" s="101"/>
      <c r="CT233" s="101"/>
    </row>
    <row r="234" spans="1:98" ht="12.75" customHeight="1">
      <c r="A234" s="129"/>
      <c r="B234" s="101"/>
      <c r="C234" s="130"/>
      <c r="D234" s="130"/>
      <c r="E234" s="101"/>
      <c r="F234" s="101"/>
      <c r="G234" s="101"/>
      <c r="H234" s="101"/>
      <c r="I234" s="101"/>
      <c r="J234" s="101"/>
      <c r="K234" s="101"/>
      <c r="L234" s="101"/>
      <c r="M234" s="101"/>
      <c r="N234" s="101"/>
      <c r="O234" s="101"/>
      <c r="P234" s="101"/>
      <c r="Q234" s="127"/>
      <c r="R234" s="127"/>
      <c r="S234" s="127"/>
      <c r="T234" s="127"/>
      <c r="U234" s="127"/>
      <c r="V234" s="127"/>
      <c r="W234" s="127"/>
      <c r="X234" s="127"/>
      <c r="Y234" s="127"/>
      <c r="Z234" s="127"/>
      <c r="AA234" s="127"/>
      <c r="AB234" s="101"/>
      <c r="AC234" s="101"/>
      <c r="AD234" s="101"/>
      <c r="AE234" s="101"/>
      <c r="AF234" s="101"/>
      <c r="AG234" s="101"/>
      <c r="AH234" s="101"/>
      <c r="AI234" s="101"/>
      <c r="AJ234" s="101"/>
      <c r="AK234" s="101"/>
      <c r="AL234" s="101"/>
      <c r="AM234" s="101"/>
      <c r="AN234" s="101"/>
      <c r="AO234" s="101"/>
      <c r="AP234" s="101"/>
      <c r="AQ234" s="430" t="s">
        <v>155</v>
      </c>
      <c r="AR234" s="431" t="s">
        <v>156</v>
      </c>
      <c r="AS234" s="432">
        <v>180</v>
      </c>
      <c r="AT234" s="433" t="s">
        <v>102</v>
      </c>
      <c r="AU234" s="171"/>
      <c r="AV234" s="171"/>
      <c r="AW234" s="171"/>
      <c r="AX234" s="290"/>
      <c r="AY234" s="290"/>
      <c r="AZ234" s="290"/>
      <c r="BA234" s="290"/>
      <c r="BB234" s="290"/>
      <c r="BC234" s="290"/>
      <c r="BD234" s="290"/>
      <c r="BE234" s="290"/>
      <c r="BF234" s="290"/>
      <c r="BG234" s="290"/>
      <c r="BH234" s="290"/>
      <c r="BI234" s="290"/>
      <c r="BJ234" s="290"/>
      <c r="BK234" s="290"/>
      <c r="BL234" s="290"/>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c r="CM234" s="101"/>
      <c r="CN234" s="101"/>
      <c r="CO234" s="101"/>
      <c r="CP234" s="101"/>
      <c r="CQ234" s="101"/>
      <c r="CR234" s="101"/>
      <c r="CS234" s="101"/>
      <c r="CT234" s="101"/>
    </row>
    <row r="235" spans="1:98" ht="12.75" customHeight="1">
      <c r="A235" s="129"/>
      <c r="B235" s="101"/>
      <c r="C235" s="130"/>
      <c r="D235" s="130"/>
      <c r="E235" s="101"/>
      <c r="F235" s="101"/>
      <c r="G235" s="101"/>
      <c r="H235" s="101"/>
      <c r="I235" s="101"/>
      <c r="J235" s="101"/>
      <c r="K235" s="101"/>
      <c r="L235" s="101"/>
      <c r="M235" s="101"/>
      <c r="N235" s="101"/>
      <c r="O235" s="101"/>
      <c r="P235" s="101"/>
      <c r="Q235" s="127"/>
      <c r="R235" s="127"/>
      <c r="S235" s="127"/>
      <c r="T235" s="127"/>
      <c r="U235" s="127"/>
      <c r="V235" s="127"/>
      <c r="W235" s="127"/>
      <c r="X235" s="127"/>
      <c r="Y235" s="127"/>
      <c r="Z235" s="127"/>
      <c r="AA235" s="127"/>
      <c r="AB235" s="101"/>
      <c r="AC235" s="101"/>
      <c r="AD235" s="101"/>
      <c r="AE235" s="101"/>
      <c r="AF235" s="101"/>
      <c r="AG235" s="101"/>
      <c r="AH235" s="101"/>
      <c r="AI235" s="101"/>
      <c r="AJ235" s="101"/>
      <c r="AK235" s="101"/>
      <c r="AL235" s="101"/>
      <c r="AM235" s="101"/>
      <c r="AN235" s="101"/>
      <c r="AO235" s="101"/>
      <c r="AP235" s="101"/>
      <c r="AQ235" s="430" t="s">
        <v>157</v>
      </c>
      <c r="AR235" s="431" t="s">
        <v>158</v>
      </c>
      <c r="AS235" s="432">
        <v>180</v>
      </c>
      <c r="AT235" s="433" t="s">
        <v>104</v>
      </c>
      <c r="AU235" s="171"/>
      <c r="AV235" s="171"/>
      <c r="AW235" s="171"/>
      <c r="AX235" s="290"/>
      <c r="AY235" s="290"/>
      <c r="AZ235" s="290"/>
      <c r="BA235" s="290"/>
      <c r="BB235" s="290"/>
      <c r="BC235" s="290"/>
      <c r="BD235" s="290"/>
      <c r="BE235" s="290"/>
      <c r="BF235" s="290"/>
      <c r="BG235" s="290"/>
      <c r="BH235" s="290"/>
      <c r="BI235" s="290"/>
      <c r="BJ235" s="290"/>
      <c r="BK235" s="290"/>
      <c r="BL235" s="290"/>
      <c r="BM235" s="101"/>
      <c r="BN235" s="101"/>
      <c r="BO235" s="101"/>
      <c r="BP235" s="101"/>
      <c r="BQ235" s="101"/>
      <c r="BR235" s="101"/>
      <c r="BS235" s="101"/>
      <c r="BT235" s="101"/>
      <c r="BU235" s="101"/>
      <c r="BV235" s="101"/>
      <c r="BW235" s="101"/>
      <c r="BX235" s="101"/>
      <c r="BY235" s="101"/>
      <c r="BZ235" s="101"/>
      <c r="CA235" s="101"/>
      <c r="CB235" s="101"/>
      <c r="CC235" s="101"/>
      <c r="CD235" s="101"/>
      <c r="CE235" s="101"/>
      <c r="CF235" s="101"/>
      <c r="CG235" s="101"/>
      <c r="CH235" s="101"/>
      <c r="CI235" s="101"/>
      <c r="CJ235" s="101"/>
      <c r="CK235" s="101"/>
      <c r="CL235" s="101"/>
      <c r="CM235" s="101"/>
      <c r="CN235" s="101"/>
      <c r="CO235" s="101"/>
      <c r="CP235" s="101"/>
      <c r="CQ235" s="101"/>
      <c r="CR235" s="101"/>
      <c r="CS235" s="101"/>
      <c r="CT235" s="101"/>
    </row>
    <row r="236" spans="1:98" ht="12.75" customHeight="1">
      <c r="A236" s="129"/>
      <c r="B236" s="101"/>
      <c r="C236" s="130"/>
      <c r="D236" s="130"/>
      <c r="E236" s="101"/>
      <c r="F236" s="101"/>
      <c r="G236" s="101"/>
      <c r="H236" s="101"/>
      <c r="I236" s="101"/>
      <c r="J236" s="101"/>
      <c r="K236" s="101"/>
      <c r="L236" s="101"/>
      <c r="M236" s="101"/>
      <c r="N236" s="101"/>
      <c r="O236" s="101"/>
      <c r="P236" s="101"/>
      <c r="Q236" s="127"/>
      <c r="R236" s="127"/>
      <c r="S236" s="127"/>
      <c r="T236" s="127"/>
      <c r="U236" s="127"/>
      <c r="V236" s="127"/>
      <c r="W236" s="127"/>
      <c r="X236" s="127"/>
      <c r="Y236" s="127"/>
      <c r="Z236" s="127"/>
      <c r="AA236" s="127"/>
      <c r="AB236" s="101"/>
      <c r="AC236" s="101"/>
      <c r="AD236" s="101"/>
      <c r="AE236" s="101"/>
      <c r="AF236" s="101"/>
      <c r="AG236" s="101"/>
      <c r="AH236" s="101"/>
      <c r="AI236" s="101"/>
      <c r="AJ236" s="101"/>
      <c r="AK236" s="101"/>
      <c r="AL236" s="101"/>
      <c r="AM236" s="101"/>
      <c r="AN236" s="101"/>
      <c r="AO236" s="101"/>
      <c r="AP236" s="101"/>
      <c r="AQ236" s="430" t="s">
        <v>159</v>
      </c>
      <c r="AR236" s="431" t="s">
        <v>160</v>
      </c>
      <c r="AS236" s="432">
        <v>180</v>
      </c>
      <c r="AT236" s="433" t="s">
        <v>104</v>
      </c>
      <c r="AU236" s="171"/>
      <c r="AV236" s="171"/>
      <c r="AW236" s="171"/>
      <c r="AX236" s="290"/>
      <c r="AY236" s="290"/>
      <c r="AZ236" s="290"/>
      <c r="BA236" s="290"/>
      <c r="BB236" s="290"/>
      <c r="BC236" s="290"/>
      <c r="BD236" s="290"/>
      <c r="BE236" s="290"/>
      <c r="BF236" s="290"/>
      <c r="BG236" s="290"/>
      <c r="BH236" s="290"/>
      <c r="BI236" s="290"/>
      <c r="BJ236" s="290"/>
      <c r="BK236" s="290"/>
      <c r="BL236" s="290"/>
      <c r="BM236" s="101"/>
      <c r="BN236" s="101"/>
      <c r="BO236" s="101"/>
      <c r="BP236" s="101"/>
      <c r="BQ236" s="101"/>
      <c r="BR236" s="101"/>
      <c r="BS236" s="101"/>
      <c r="BT236" s="101"/>
      <c r="BU236" s="101"/>
      <c r="BV236" s="101"/>
      <c r="BW236" s="101"/>
      <c r="BX236" s="101"/>
      <c r="BY236" s="101"/>
      <c r="BZ236" s="101"/>
      <c r="CA236" s="101"/>
      <c r="CB236" s="101"/>
      <c r="CC236" s="101"/>
      <c r="CD236" s="101"/>
      <c r="CE236" s="101"/>
      <c r="CF236" s="101"/>
      <c r="CG236" s="101"/>
      <c r="CH236" s="101"/>
      <c r="CI236" s="101"/>
      <c r="CJ236" s="101"/>
      <c r="CK236" s="101"/>
      <c r="CL236" s="101"/>
      <c r="CM236" s="101"/>
      <c r="CN236" s="101"/>
      <c r="CO236" s="101"/>
      <c r="CP236" s="101"/>
      <c r="CQ236" s="101"/>
      <c r="CR236" s="101"/>
      <c r="CS236" s="101"/>
      <c r="CT236" s="101"/>
    </row>
    <row r="237" spans="1:98" ht="12.75" customHeight="1">
      <c r="A237" s="129"/>
      <c r="B237" s="101"/>
      <c r="C237" s="130"/>
      <c r="D237" s="130"/>
      <c r="E237" s="101"/>
      <c r="F237" s="101"/>
      <c r="G237" s="101"/>
      <c r="H237" s="101"/>
      <c r="I237" s="101"/>
      <c r="J237" s="101"/>
      <c r="K237" s="101"/>
      <c r="L237" s="101"/>
      <c r="M237" s="101"/>
      <c r="N237" s="101"/>
      <c r="O237" s="101"/>
      <c r="P237" s="101"/>
      <c r="Q237" s="127"/>
      <c r="R237" s="127"/>
      <c r="S237" s="127"/>
      <c r="T237" s="127"/>
      <c r="U237" s="127"/>
      <c r="V237" s="127"/>
      <c r="W237" s="127"/>
      <c r="X237" s="127"/>
      <c r="Y237" s="127"/>
      <c r="Z237" s="127"/>
      <c r="AA237" s="127"/>
      <c r="AB237" s="101"/>
      <c r="AC237" s="101"/>
      <c r="AD237" s="101"/>
      <c r="AE237" s="101"/>
      <c r="AF237" s="101"/>
      <c r="AG237" s="101"/>
      <c r="AH237" s="101"/>
      <c r="AI237" s="101"/>
      <c r="AJ237" s="101"/>
      <c r="AK237" s="101"/>
      <c r="AL237" s="101"/>
      <c r="AM237" s="101"/>
      <c r="AN237" s="101"/>
      <c r="AO237" s="101"/>
      <c r="AP237" s="101"/>
      <c r="AQ237" s="430" t="s">
        <v>161</v>
      </c>
      <c r="AR237" s="431" t="s">
        <v>162</v>
      </c>
      <c r="AS237" s="432">
        <v>21</v>
      </c>
      <c r="AT237" s="433" t="s">
        <v>101</v>
      </c>
      <c r="AU237" s="171"/>
      <c r="AV237" s="171"/>
      <c r="AW237" s="171"/>
      <c r="AX237" s="290"/>
      <c r="AY237" s="290"/>
      <c r="AZ237" s="290"/>
      <c r="BA237" s="290"/>
      <c r="BB237" s="290"/>
      <c r="BC237" s="290"/>
      <c r="BD237" s="290"/>
      <c r="BE237" s="290"/>
      <c r="BF237" s="290"/>
      <c r="BG237" s="290"/>
      <c r="BH237" s="290"/>
      <c r="BI237" s="290"/>
      <c r="BJ237" s="290"/>
      <c r="BK237" s="290"/>
      <c r="BL237" s="290"/>
      <c r="BM237" s="101"/>
      <c r="BN237" s="101"/>
      <c r="BO237" s="101"/>
      <c r="BP237" s="101"/>
      <c r="BQ237" s="101"/>
      <c r="BR237" s="101"/>
      <c r="BS237" s="101"/>
      <c r="BT237" s="101"/>
      <c r="BU237" s="101"/>
      <c r="BV237" s="101"/>
      <c r="BW237" s="101"/>
      <c r="BX237" s="101"/>
      <c r="BY237" s="101"/>
      <c r="BZ237" s="101"/>
      <c r="CA237" s="101"/>
      <c r="CB237" s="101"/>
      <c r="CC237" s="101"/>
      <c r="CD237" s="101"/>
      <c r="CE237" s="101"/>
      <c r="CF237" s="101"/>
      <c r="CG237" s="101"/>
      <c r="CH237" s="101"/>
      <c r="CI237" s="101"/>
      <c r="CJ237" s="101"/>
      <c r="CK237" s="101"/>
      <c r="CL237" s="101"/>
      <c r="CM237" s="101"/>
      <c r="CN237" s="101"/>
      <c r="CO237" s="101"/>
      <c r="CP237" s="101"/>
      <c r="CQ237" s="101"/>
      <c r="CR237" s="101"/>
      <c r="CS237" s="101"/>
      <c r="CT237" s="101"/>
    </row>
    <row r="238" spans="1:98" ht="12.75" customHeight="1">
      <c r="A238" s="129"/>
      <c r="B238" s="101"/>
      <c r="C238" s="130"/>
      <c r="D238" s="130"/>
      <c r="E238" s="101"/>
      <c r="F238" s="101"/>
      <c r="G238" s="101"/>
      <c r="H238" s="101"/>
      <c r="I238" s="101"/>
      <c r="J238" s="101"/>
      <c r="K238" s="101"/>
      <c r="L238" s="101"/>
      <c r="M238" s="101"/>
      <c r="N238" s="101"/>
      <c r="O238" s="101"/>
      <c r="P238" s="101"/>
      <c r="Q238" s="127"/>
      <c r="R238" s="127"/>
      <c r="S238" s="127"/>
      <c r="T238" s="127"/>
      <c r="U238" s="127"/>
      <c r="V238" s="127"/>
      <c r="W238" s="127"/>
      <c r="X238" s="127"/>
      <c r="Y238" s="127"/>
      <c r="Z238" s="127"/>
      <c r="AA238" s="127"/>
      <c r="AB238" s="101"/>
      <c r="AC238" s="101"/>
      <c r="AD238" s="101"/>
      <c r="AE238" s="101"/>
      <c r="AF238" s="101"/>
      <c r="AG238" s="101"/>
      <c r="AH238" s="101"/>
      <c r="AI238" s="101"/>
      <c r="AJ238" s="101"/>
      <c r="AK238" s="101"/>
      <c r="AL238" s="101"/>
      <c r="AM238" s="101"/>
      <c r="AN238" s="101"/>
      <c r="AO238" s="101"/>
      <c r="AP238" s="101"/>
      <c r="AQ238" s="430" t="s">
        <v>163</v>
      </c>
      <c r="AR238" s="431" t="s">
        <v>164</v>
      </c>
      <c r="AS238" s="432">
        <v>90</v>
      </c>
      <c r="AT238" s="433" t="s">
        <v>101</v>
      </c>
      <c r="AU238" s="171"/>
      <c r="AV238" s="171"/>
      <c r="AW238" s="171"/>
      <c r="AX238" s="290"/>
      <c r="AY238" s="290"/>
      <c r="AZ238" s="290"/>
      <c r="BA238" s="290"/>
      <c r="BB238" s="290"/>
      <c r="BC238" s="290"/>
      <c r="BD238" s="290"/>
      <c r="BE238" s="290"/>
      <c r="BF238" s="290"/>
      <c r="BG238" s="290"/>
      <c r="BH238" s="290"/>
      <c r="BI238" s="290"/>
      <c r="BJ238" s="290"/>
      <c r="BK238" s="290"/>
      <c r="BL238" s="290"/>
      <c r="BM238" s="101"/>
      <c r="BN238" s="101"/>
      <c r="BO238" s="101"/>
      <c r="BP238" s="101"/>
      <c r="BQ238" s="101"/>
      <c r="BR238" s="101"/>
      <c r="BS238" s="101"/>
      <c r="BT238" s="101"/>
      <c r="BU238" s="101"/>
      <c r="BV238" s="101"/>
      <c r="BW238" s="101"/>
      <c r="BX238" s="101"/>
      <c r="BY238" s="101"/>
      <c r="BZ238" s="101"/>
      <c r="CA238" s="101"/>
      <c r="CB238" s="101"/>
      <c r="CC238" s="101"/>
      <c r="CD238" s="101"/>
      <c r="CE238" s="101"/>
      <c r="CF238" s="101"/>
      <c r="CG238" s="101"/>
      <c r="CH238" s="101"/>
      <c r="CI238" s="101"/>
      <c r="CJ238" s="101"/>
      <c r="CK238" s="101"/>
      <c r="CL238" s="101"/>
      <c r="CM238" s="101"/>
      <c r="CN238" s="101"/>
      <c r="CO238" s="101"/>
      <c r="CP238" s="101"/>
      <c r="CQ238" s="101"/>
      <c r="CR238" s="101"/>
      <c r="CS238" s="101"/>
      <c r="CT238" s="101"/>
    </row>
    <row r="239" spans="1:98" ht="12.75" customHeight="1">
      <c r="A239" s="129"/>
      <c r="B239" s="101"/>
      <c r="C239" s="130"/>
      <c r="D239" s="130"/>
      <c r="E239" s="101"/>
      <c r="F239" s="101"/>
      <c r="G239" s="101"/>
      <c r="H239" s="101"/>
      <c r="I239" s="101"/>
      <c r="J239" s="101"/>
      <c r="K239" s="101"/>
      <c r="L239" s="101"/>
      <c r="M239" s="101"/>
      <c r="N239" s="101"/>
      <c r="O239" s="101"/>
      <c r="P239" s="101"/>
      <c r="Q239" s="127"/>
      <c r="R239" s="127"/>
      <c r="S239" s="127"/>
      <c r="T239" s="127"/>
      <c r="U239" s="127"/>
      <c r="V239" s="127"/>
      <c r="W239" s="127"/>
      <c r="X239" s="127"/>
      <c r="Y239" s="127"/>
      <c r="Z239" s="127"/>
      <c r="AA239" s="127"/>
      <c r="AB239" s="101"/>
      <c r="AC239" s="101"/>
      <c r="AD239" s="101"/>
      <c r="AE239" s="101"/>
      <c r="AF239" s="101"/>
      <c r="AG239" s="101"/>
      <c r="AH239" s="101"/>
      <c r="AI239" s="101"/>
      <c r="AJ239" s="101"/>
      <c r="AK239" s="101"/>
      <c r="AL239" s="101"/>
      <c r="AM239" s="101"/>
      <c r="AN239" s="101"/>
      <c r="AO239" s="101"/>
      <c r="AP239" s="101"/>
      <c r="AQ239" s="430" t="s">
        <v>165</v>
      </c>
      <c r="AR239" s="431" t="s">
        <v>166</v>
      </c>
      <c r="AS239" s="432">
        <v>90</v>
      </c>
      <c r="AT239" s="433" t="s">
        <v>104</v>
      </c>
      <c r="AU239" s="171"/>
      <c r="AV239" s="171"/>
      <c r="AW239" s="171"/>
      <c r="AX239" s="290"/>
      <c r="AY239" s="290"/>
      <c r="AZ239" s="290"/>
      <c r="BA239" s="290"/>
      <c r="BB239" s="290"/>
      <c r="BC239" s="290"/>
      <c r="BD239" s="290"/>
      <c r="BE239" s="290"/>
      <c r="BF239" s="290"/>
      <c r="BG239" s="290"/>
      <c r="BH239" s="290"/>
      <c r="BI239" s="290"/>
      <c r="BJ239" s="290"/>
      <c r="BK239" s="290"/>
      <c r="BL239" s="290"/>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c r="CM239" s="101"/>
      <c r="CN239" s="101"/>
      <c r="CO239" s="101"/>
      <c r="CP239" s="101"/>
      <c r="CQ239" s="101"/>
      <c r="CR239" s="101"/>
      <c r="CS239" s="101"/>
      <c r="CT239" s="101"/>
    </row>
    <row r="240" spans="1:98" ht="12.75" customHeight="1">
      <c r="A240" s="129"/>
      <c r="B240" s="101"/>
      <c r="C240" s="130"/>
      <c r="D240" s="130"/>
      <c r="E240" s="101"/>
      <c r="F240" s="101"/>
      <c r="G240" s="101"/>
      <c r="H240" s="101"/>
      <c r="I240" s="101"/>
      <c r="J240" s="101"/>
      <c r="K240" s="101"/>
      <c r="L240" s="101"/>
      <c r="M240" s="101"/>
      <c r="N240" s="101"/>
      <c r="O240" s="101"/>
      <c r="P240" s="101"/>
      <c r="Q240" s="127"/>
      <c r="R240" s="127"/>
      <c r="S240" s="127"/>
      <c r="T240" s="127"/>
      <c r="U240" s="127"/>
      <c r="V240" s="127"/>
      <c r="W240" s="127"/>
      <c r="X240" s="127"/>
      <c r="Y240" s="127"/>
      <c r="Z240" s="127"/>
      <c r="AA240" s="127"/>
      <c r="AB240" s="101"/>
      <c r="AC240" s="101"/>
      <c r="AD240" s="101"/>
      <c r="AE240" s="101"/>
      <c r="AF240" s="101"/>
      <c r="AG240" s="101"/>
      <c r="AH240" s="101"/>
      <c r="AI240" s="101"/>
      <c r="AJ240" s="101"/>
      <c r="AK240" s="101"/>
      <c r="AL240" s="101"/>
      <c r="AM240" s="101"/>
      <c r="AN240" s="101"/>
      <c r="AO240" s="101"/>
      <c r="AP240" s="101"/>
      <c r="AQ240" s="430" t="s">
        <v>167</v>
      </c>
      <c r="AR240" s="431" t="s">
        <v>168</v>
      </c>
      <c r="AS240" s="432">
        <v>120</v>
      </c>
      <c r="AT240" s="433" t="s">
        <v>104</v>
      </c>
      <c r="AU240" s="171"/>
      <c r="AV240" s="171"/>
      <c r="AW240" s="171"/>
      <c r="AX240" s="290"/>
      <c r="AY240" s="290"/>
      <c r="AZ240" s="290"/>
      <c r="BA240" s="290"/>
      <c r="BB240" s="290"/>
      <c r="BC240" s="290"/>
      <c r="BD240" s="290"/>
      <c r="BE240" s="290"/>
      <c r="BF240" s="290"/>
      <c r="BG240" s="290"/>
      <c r="BH240" s="290"/>
      <c r="BI240" s="290"/>
      <c r="BJ240" s="290"/>
      <c r="BK240" s="290"/>
      <c r="BL240" s="290"/>
      <c r="BM240" s="101"/>
      <c r="BN240" s="101"/>
      <c r="BO240" s="101"/>
      <c r="BP240" s="101"/>
      <c r="BQ240" s="101"/>
      <c r="BR240" s="101"/>
      <c r="BS240" s="101"/>
      <c r="BT240" s="101"/>
      <c r="BU240" s="101"/>
      <c r="BV240" s="101"/>
      <c r="BW240" s="101"/>
      <c r="BX240" s="101"/>
      <c r="BY240" s="101"/>
      <c r="BZ240" s="101"/>
      <c r="CA240" s="101"/>
      <c r="CB240" s="101"/>
      <c r="CC240" s="101"/>
      <c r="CD240" s="101"/>
      <c r="CE240" s="101"/>
      <c r="CF240" s="101"/>
      <c r="CG240" s="101"/>
      <c r="CH240" s="101"/>
      <c r="CI240" s="101"/>
      <c r="CJ240" s="101"/>
      <c r="CK240" s="101"/>
      <c r="CL240" s="101"/>
      <c r="CM240" s="101"/>
      <c r="CN240" s="101"/>
      <c r="CO240" s="101"/>
      <c r="CP240" s="101"/>
      <c r="CQ240" s="101"/>
      <c r="CR240" s="101"/>
      <c r="CS240" s="101"/>
      <c r="CT240" s="101"/>
    </row>
    <row r="241" spans="1:98" ht="12.75" customHeight="1">
      <c r="A241" s="129"/>
      <c r="B241" s="101"/>
      <c r="C241" s="130"/>
      <c r="D241" s="130"/>
      <c r="E241" s="101"/>
      <c r="F241" s="101"/>
      <c r="G241" s="101"/>
      <c r="H241" s="101"/>
      <c r="I241" s="101"/>
      <c r="J241" s="101"/>
      <c r="K241" s="101"/>
      <c r="L241" s="101"/>
      <c r="M241" s="101"/>
      <c r="N241" s="101"/>
      <c r="O241" s="101"/>
      <c r="P241" s="101"/>
      <c r="Q241" s="127"/>
      <c r="R241" s="127"/>
      <c r="S241" s="127"/>
      <c r="T241" s="127"/>
      <c r="U241" s="127"/>
      <c r="V241" s="127"/>
      <c r="W241" s="127"/>
      <c r="X241" s="127"/>
      <c r="Y241" s="127"/>
      <c r="Z241" s="127"/>
      <c r="AA241" s="127"/>
      <c r="AB241" s="101"/>
      <c r="AC241" s="101"/>
      <c r="AD241" s="101"/>
      <c r="AE241" s="101"/>
      <c r="AF241" s="101"/>
      <c r="AG241" s="101"/>
      <c r="AH241" s="101"/>
      <c r="AI241" s="101"/>
      <c r="AJ241" s="101"/>
      <c r="AK241" s="101"/>
      <c r="AL241" s="101"/>
      <c r="AM241" s="101"/>
      <c r="AN241" s="101"/>
      <c r="AO241" s="101"/>
      <c r="AP241" s="101"/>
      <c r="AQ241" s="430" t="s">
        <v>169</v>
      </c>
      <c r="AR241" s="431" t="s">
        <v>170</v>
      </c>
      <c r="AS241" s="432">
        <v>90</v>
      </c>
      <c r="AT241" s="433" t="s">
        <v>104</v>
      </c>
      <c r="AU241" s="171"/>
      <c r="AV241" s="171"/>
      <c r="AW241" s="171"/>
      <c r="AX241" s="355"/>
      <c r="AY241" s="355"/>
      <c r="AZ241" s="355"/>
      <c r="BA241" s="355"/>
      <c r="BB241" s="355"/>
      <c r="BC241" s="355"/>
      <c r="BD241" s="355"/>
      <c r="BE241" s="355"/>
      <c r="BF241" s="355"/>
      <c r="BG241" s="355"/>
      <c r="BH241" s="355"/>
      <c r="BI241" s="355"/>
      <c r="BJ241" s="355"/>
      <c r="BK241" s="355"/>
      <c r="BL241" s="355"/>
      <c r="BM241" s="101"/>
      <c r="BN241" s="101"/>
      <c r="BO241" s="101"/>
      <c r="BP241" s="101"/>
      <c r="BQ241" s="101"/>
      <c r="BR241" s="101"/>
      <c r="BS241" s="101"/>
      <c r="BT241" s="101"/>
      <c r="BU241" s="101"/>
      <c r="BV241" s="101"/>
      <c r="BW241" s="101"/>
      <c r="BX241" s="101"/>
      <c r="BY241" s="101"/>
      <c r="BZ241" s="101"/>
      <c r="CA241" s="101"/>
      <c r="CB241" s="101"/>
      <c r="CC241" s="101"/>
      <c r="CD241" s="101"/>
      <c r="CE241" s="101"/>
      <c r="CF241" s="101"/>
      <c r="CG241" s="101"/>
      <c r="CH241" s="101"/>
      <c r="CI241" s="101"/>
      <c r="CJ241" s="101"/>
      <c r="CK241" s="101"/>
      <c r="CL241" s="101"/>
      <c r="CM241" s="101"/>
      <c r="CN241" s="101"/>
      <c r="CO241" s="101"/>
      <c r="CP241" s="101"/>
      <c r="CQ241" s="101"/>
      <c r="CR241" s="101"/>
      <c r="CS241" s="101"/>
      <c r="CT241" s="101"/>
    </row>
    <row r="242" spans="1:98" ht="12.75" customHeight="1">
      <c r="A242" s="129"/>
      <c r="B242" s="101"/>
      <c r="C242" s="130"/>
      <c r="D242" s="130"/>
      <c r="E242" s="101"/>
      <c r="F242" s="101"/>
      <c r="G242" s="101"/>
      <c r="H242" s="101"/>
      <c r="I242" s="101"/>
      <c r="J242" s="101"/>
      <c r="K242" s="101"/>
      <c r="L242" s="101"/>
      <c r="M242" s="101"/>
      <c r="N242" s="101"/>
      <c r="O242" s="101"/>
      <c r="P242" s="101"/>
      <c r="Q242" s="127"/>
      <c r="R242" s="127"/>
      <c r="S242" s="127"/>
      <c r="T242" s="127"/>
      <c r="U242" s="127"/>
      <c r="V242" s="127"/>
      <c r="W242" s="127"/>
      <c r="X242" s="127"/>
      <c r="Y242" s="127"/>
      <c r="Z242" s="127"/>
      <c r="AA242" s="127"/>
      <c r="AB242" s="101"/>
      <c r="AC242" s="101"/>
      <c r="AD242" s="101"/>
      <c r="AE242" s="101"/>
      <c r="AF242" s="101"/>
      <c r="AG242" s="101"/>
      <c r="AH242" s="101"/>
      <c r="AI242" s="101"/>
      <c r="AJ242" s="101"/>
      <c r="AK242" s="101"/>
      <c r="AL242" s="101"/>
      <c r="AM242" s="101"/>
      <c r="AN242" s="101"/>
      <c r="AO242" s="101"/>
      <c r="AP242" s="101"/>
      <c r="AQ242" s="430" t="s">
        <v>171</v>
      </c>
      <c r="AR242" s="431" t="s">
        <v>172</v>
      </c>
      <c r="AS242" s="432">
        <v>45</v>
      </c>
      <c r="AT242" s="433" t="s">
        <v>102</v>
      </c>
      <c r="AU242" s="171"/>
      <c r="AV242" s="171"/>
      <c r="AW242" s="171"/>
      <c r="AX242" s="355"/>
      <c r="AY242" s="355"/>
      <c r="AZ242" s="355"/>
      <c r="BA242" s="355"/>
      <c r="BB242" s="355"/>
      <c r="BC242" s="355"/>
      <c r="BD242" s="355"/>
      <c r="BE242" s="355"/>
      <c r="BF242" s="355"/>
      <c r="BG242" s="355"/>
      <c r="BH242" s="355"/>
      <c r="BI242" s="355"/>
      <c r="BJ242" s="355"/>
      <c r="BK242" s="355"/>
      <c r="BL242" s="355"/>
      <c r="BM242" s="101"/>
      <c r="BN242" s="101"/>
      <c r="BO242" s="101"/>
      <c r="BP242" s="101"/>
      <c r="BQ242" s="101"/>
      <c r="BR242" s="101"/>
      <c r="BS242" s="101"/>
      <c r="BT242" s="101"/>
      <c r="BU242" s="101"/>
      <c r="BV242" s="101"/>
      <c r="BW242" s="101"/>
      <c r="BX242" s="101"/>
      <c r="BY242" s="101"/>
      <c r="BZ242" s="101"/>
      <c r="CA242" s="101"/>
      <c r="CB242" s="101"/>
      <c r="CC242" s="101"/>
      <c r="CD242" s="101"/>
      <c r="CE242" s="101"/>
      <c r="CF242" s="101"/>
      <c r="CG242" s="101"/>
      <c r="CH242" s="101"/>
      <c r="CI242" s="101"/>
      <c r="CJ242" s="101"/>
      <c r="CK242" s="101"/>
      <c r="CL242" s="101"/>
      <c r="CM242" s="101"/>
      <c r="CN242" s="101"/>
      <c r="CO242" s="101"/>
      <c r="CP242" s="101"/>
      <c r="CQ242" s="101"/>
      <c r="CR242" s="101"/>
      <c r="CS242" s="101"/>
      <c r="CT242" s="101"/>
    </row>
    <row r="243" spans="1:98" ht="12.75" customHeight="1">
      <c r="A243" s="129"/>
      <c r="B243" s="101"/>
      <c r="C243" s="130"/>
      <c r="D243" s="130"/>
      <c r="E243" s="101"/>
      <c r="F243" s="101"/>
      <c r="G243" s="101"/>
      <c r="H243" s="101"/>
      <c r="I243" s="101"/>
      <c r="J243" s="101"/>
      <c r="K243" s="101"/>
      <c r="L243" s="101"/>
      <c r="M243" s="101"/>
      <c r="N243" s="101"/>
      <c r="O243" s="101"/>
      <c r="P243" s="101"/>
      <c r="Q243" s="127"/>
      <c r="R243" s="127"/>
      <c r="S243" s="127"/>
      <c r="T243" s="127"/>
      <c r="U243" s="127"/>
      <c r="V243" s="127"/>
      <c r="W243" s="127"/>
      <c r="X243" s="127"/>
      <c r="Y243" s="127"/>
      <c r="Z243" s="127"/>
      <c r="AA243" s="127"/>
      <c r="AB243" s="101"/>
      <c r="AC243" s="101"/>
      <c r="AD243" s="101"/>
      <c r="AE243" s="101"/>
      <c r="AF243" s="101"/>
      <c r="AG243" s="101"/>
      <c r="AH243" s="101"/>
      <c r="AI243" s="101"/>
      <c r="AJ243" s="101"/>
      <c r="AK243" s="101"/>
      <c r="AL243" s="101"/>
      <c r="AM243" s="101"/>
      <c r="AN243" s="101"/>
      <c r="AO243" s="101"/>
      <c r="AP243" s="101"/>
      <c r="AQ243" s="430" t="s">
        <v>173</v>
      </c>
      <c r="AR243" s="431" t="s">
        <v>174</v>
      </c>
      <c r="AS243" s="432">
        <v>180</v>
      </c>
      <c r="AT243" s="433" t="s">
        <v>104</v>
      </c>
      <c r="AU243" s="171"/>
      <c r="AV243" s="171"/>
      <c r="AW243" s="171"/>
      <c r="AX243" s="171"/>
      <c r="AY243" s="171"/>
      <c r="AZ243" s="171"/>
      <c r="BA243" s="171"/>
      <c r="BB243" s="171"/>
      <c r="BC243" s="171"/>
      <c r="BD243" s="171"/>
      <c r="BE243" s="171"/>
      <c r="BF243" s="171"/>
      <c r="BG243" s="171"/>
      <c r="BH243" s="171"/>
      <c r="BI243" s="171"/>
      <c r="BJ243" s="171"/>
      <c r="BK243" s="171"/>
      <c r="BL243" s="171"/>
      <c r="BM243" s="101"/>
      <c r="BN243" s="101"/>
      <c r="BO243" s="101"/>
      <c r="BP243" s="101"/>
      <c r="BQ243" s="101"/>
      <c r="BR243" s="101"/>
      <c r="BS243" s="101"/>
      <c r="BT243" s="101"/>
      <c r="BU243" s="101"/>
      <c r="BV243" s="101"/>
      <c r="BW243" s="101"/>
      <c r="BX243" s="101"/>
      <c r="BY243" s="101"/>
      <c r="BZ243" s="101"/>
      <c r="CA243" s="101"/>
      <c r="CB243" s="101"/>
      <c r="CC243" s="101"/>
      <c r="CD243" s="101"/>
      <c r="CE243" s="101"/>
      <c r="CF243" s="101"/>
      <c r="CG243" s="101"/>
      <c r="CH243" s="101"/>
      <c r="CI243" s="101"/>
      <c r="CJ243" s="101"/>
      <c r="CK243" s="101"/>
      <c r="CL243" s="101"/>
      <c r="CM243" s="101"/>
      <c r="CN243" s="101"/>
      <c r="CO243" s="101"/>
      <c r="CP243" s="101"/>
      <c r="CQ243" s="101"/>
      <c r="CR243" s="101"/>
      <c r="CS243" s="101"/>
      <c r="CT243" s="101"/>
    </row>
    <row r="244" spans="1:98" ht="12.75" customHeight="1">
      <c r="A244" s="129"/>
      <c r="B244" s="101"/>
      <c r="C244" s="130"/>
      <c r="D244" s="130"/>
      <c r="E244" s="101"/>
      <c r="F244" s="101"/>
      <c r="G244" s="101"/>
      <c r="H244" s="101"/>
      <c r="I244" s="101"/>
      <c r="J244" s="101"/>
      <c r="K244" s="101"/>
      <c r="L244" s="101"/>
      <c r="M244" s="101"/>
      <c r="N244" s="101"/>
      <c r="O244" s="101"/>
      <c r="P244" s="101"/>
      <c r="Q244" s="127"/>
      <c r="R244" s="127"/>
      <c r="S244" s="127"/>
      <c r="T244" s="127"/>
      <c r="U244" s="127"/>
      <c r="V244" s="127"/>
      <c r="W244" s="127"/>
      <c r="X244" s="127"/>
      <c r="Y244" s="127"/>
      <c r="Z244" s="127"/>
      <c r="AA244" s="127"/>
      <c r="AB244" s="101"/>
      <c r="AC244" s="101"/>
      <c r="AD244" s="101"/>
      <c r="AE244" s="101"/>
      <c r="AF244" s="101"/>
      <c r="AG244" s="101"/>
      <c r="AH244" s="101"/>
      <c r="AI244" s="101"/>
      <c r="AJ244" s="101"/>
      <c r="AK244" s="101"/>
      <c r="AL244" s="101"/>
      <c r="AM244" s="101"/>
      <c r="AN244" s="101"/>
      <c r="AO244" s="101"/>
      <c r="AP244" s="101"/>
      <c r="AQ244" s="430" t="s">
        <v>175</v>
      </c>
      <c r="AR244" s="431" t="s">
        <v>176</v>
      </c>
      <c r="AS244" s="432">
        <v>120</v>
      </c>
      <c r="AT244" s="433" t="s">
        <v>102</v>
      </c>
      <c r="AU244" s="171"/>
      <c r="AV244" s="171"/>
      <c r="AW244" s="171"/>
      <c r="AX244" s="355"/>
      <c r="AY244" s="355"/>
      <c r="AZ244" s="355"/>
      <c r="BA244" s="355"/>
      <c r="BB244" s="355"/>
      <c r="BC244" s="355"/>
      <c r="BD244" s="355"/>
      <c r="BE244" s="355"/>
      <c r="BF244" s="355"/>
      <c r="BG244" s="355"/>
      <c r="BH244" s="355"/>
      <c r="BI244" s="355"/>
      <c r="BJ244" s="355"/>
      <c r="BK244" s="355"/>
      <c r="BL244" s="355"/>
      <c r="BM244" s="101"/>
      <c r="BN244" s="101"/>
      <c r="BO244" s="101"/>
      <c r="BP244" s="101"/>
      <c r="BQ244" s="101"/>
      <c r="BR244" s="101"/>
      <c r="BS244" s="101"/>
      <c r="BT244" s="101"/>
      <c r="BU244" s="101"/>
      <c r="BV244" s="101"/>
      <c r="BW244" s="101"/>
      <c r="BX244" s="101"/>
      <c r="BY244" s="101"/>
      <c r="BZ244" s="101"/>
      <c r="CA244" s="101"/>
      <c r="CB244" s="101"/>
      <c r="CC244" s="101"/>
      <c r="CD244" s="101"/>
      <c r="CE244" s="101"/>
      <c r="CF244" s="101"/>
      <c r="CG244" s="101"/>
      <c r="CH244" s="101"/>
      <c r="CI244" s="101"/>
      <c r="CJ244" s="101"/>
      <c r="CK244" s="101"/>
      <c r="CL244" s="101"/>
      <c r="CM244" s="101"/>
      <c r="CN244" s="101"/>
      <c r="CO244" s="101"/>
      <c r="CP244" s="101"/>
      <c r="CQ244" s="101"/>
      <c r="CR244" s="101"/>
      <c r="CS244" s="101"/>
      <c r="CT244" s="101"/>
    </row>
    <row r="245" spans="1:98" ht="12.75" customHeight="1">
      <c r="A245" s="129"/>
      <c r="B245" s="101"/>
      <c r="C245" s="130"/>
      <c r="D245" s="130"/>
      <c r="E245" s="101"/>
      <c r="F245" s="101"/>
      <c r="G245" s="101"/>
      <c r="H245" s="101"/>
      <c r="I245" s="101"/>
      <c r="J245" s="101"/>
      <c r="K245" s="101"/>
      <c r="L245" s="101"/>
      <c r="M245" s="101"/>
      <c r="N245" s="101"/>
      <c r="O245" s="101"/>
      <c r="P245" s="101"/>
      <c r="Q245" s="127"/>
      <c r="R245" s="127"/>
      <c r="S245" s="127"/>
      <c r="T245" s="127"/>
      <c r="U245" s="127"/>
      <c r="V245" s="127"/>
      <c r="W245" s="127"/>
      <c r="X245" s="127"/>
      <c r="Y245" s="127"/>
      <c r="Z245" s="127"/>
      <c r="AA245" s="127"/>
      <c r="AB245" s="101"/>
      <c r="AC245" s="101"/>
      <c r="AD245" s="101"/>
      <c r="AE245" s="101"/>
      <c r="AF245" s="101"/>
      <c r="AG245" s="101"/>
      <c r="AH245" s="101"/>
      <c r="AI245" s="101"/>
      <c r="AJ245" s="101"/>
      <c r="AK245" s="101"/>
      <c r="AL245" s="101"/>
      <c r="AM245" s="101"/>
      <c r="AN245" s="101"/>
      <c r="AO245" s="101"/>
      <c r="AP245" s="101"/>
      <c r="AQ245" s="430" t="s">
        <v>177</v>
      </c>
      <c r="AR245" s="431" t="s">
        <v>178</v>
      </c>
      <c r="AS245" s="432">
        <v>120</v>
      </c>
      <c r="AT245" s="433" t="s">
        <v>101</v>
      </c>
      <c r="AU245" s="171"/>
      <c r="AV245" s="171"/>
      <c r="AW245" s="171"/>
      <c r="AX245" s="355"/>
      <c r="AY245" s="355"/>
      <c r="AZ245" s="355"/>
      <c r="BA245" s="355"/>
      <c r="BB245" s="355"/>
      <c r="BC245" s="355"/>
      <c r="BD245" s="355"/>
      <c r="BE245" s="355"/>
      <c r="BF245" s="355"/>
      <c r="BG245" s="355"/>
      <c r="BH245" s="355"/>
      <c r="BI245" s="355"/>
      <c r="BJ245" s="355"/>
      <c r="BK245" s="355"/>
      <c r="BL245" s="355"/>
      <c r="BM245" s="101"/>
      <c r="BN245" s="101"/>
      <c r="BO245" s="101"/>
      <c r="BP245" s="101"/>
      <c r="BQ245" s="101"/>
      <c r="BR245" s="101"/>
      <c r="BS245" s="101"/>
      <c r="BT245" s="101"/>
      <c r="BU245" s="101"/>
      <c r="BV245" s="101"/>
      <c r="BW245" s="101"/>
      <c r="BX245" s="101"/>
      <c r="BY245" s="101"/>
      <c r="BZ245" s="101"/>
      <c r="CA245" s="101"/>
      <c r="CB245" s="101"/>
      <c r="CC245" s="101"/>
      <c r="CD245" s="101"/>
      <c r="CE245" s="101"/>
      <c r="CF245" s="101"/>
      <c r="CG245" s="101"/>
      <c r="CH245" s="101"/>
      <c r="CI245" s="101"/>
      <c r="CJ245" s="101"/>
      <c r="CK245" s="101"/>
      <c r="CL245" s="101"/>
      <c r="CM245" s="101"/>
      <c r="CN245" s="101"/>
      <c r="CO245" s="101"/>
      <c r="CP245" s="101"/>
      <c r="CQ245" s="101"/>
      <c r="CR245" s="101"/>
      <c r="CS245" s="101"/>
      <c r="CT245" s="101"/>
    </row>
    <row r="246" spans="1:98" ht="12.75" customHeight="1">
      <c r="A246" s="129"/>
      <c r="B246" s="101"/>
      <c r="C246" s="130"/>
      <c r="D246" s="130"/>
      <c r="E246" s="101"/>
      <c r="F246" s="101"/>
      <c r="G246" s="101"/>
      <c r="H246" s="101"/>
      <c r="I246" s="101"/>
      <c r="J246" s="101"/>
      <c r="K246" s="101"/>
      <c r="L246" s="101"/>
      <c r="M246" s="101"/>
      <c r="N246" s="101"/>
      <c r="O246" s="101"/>
      <c r="P246" s="101"/>
      <c r="Q246" s="127"/>
      <c r="R246" s="127"/>
      <c r="S246" s="127"/>
      <c r="T246" s="127"/>
      <c r="U246" s="127"/>
      <c r="V246" s="127"/>
      <c r="W246" s="127"/>
      <c r="X246" s="127"/>
      <c r="Y246" s="127"/>
      <c r="Z246" s="127"/>
      <c r="AA246" s="127"/>
      <c r="AB246" s="101"/>
      <c r="AC246" s="101"/>
      <c r="AD246" s="101"/>
      <c r="AE246" s="101"/>
      <c r="AF246" s="101"/>
      <c r="AG246" s="101"/>
      <c r="AH246" s="101"/>
      <c r="AI246" s="101"/>
      <c r="AJ246" s="101"/>
      <c r="AK246" s="101"/>
      <c r="AL246" s="101"/>
      <c r="AM246" s="101"/>
      <c r="AN246" s="101"/>
      <c r="AO246" s="101"/>
      <c r="AP246" s="101"/>
      <c r="AQ246" s="430" t="s">
        <v>179</v>
      </c>
      <c r="AR246" s="431" t="s">
        <v>180</v>
      </c>
      <c r="AS246" s="432">
        <v>90</v>
      </c>
      <c r="AT246" s="433" t="s">
        <v>104</v>
      </c>
      <c r="AU246" s="171"/>
      <c r="AV246" s="171"/>
      <c r="AW246" s="171"/>
      <c r="AX246" s="355"/>
      <c r="AY246" s="355"/>
      <c r="AZ246" s="355"/>
      <c r="BA246" s="355"/>
      <c r="BB246" s="355"/>
      <c r="BC246" s="355"/>
      <c r="BD246" s="355"/>
      <c r="BE246" s="355"/>
      <c r="BF246" s="355"/>
      <c r="BG246" s="355"/>
      <c r="BH246" s="355"/>
      <c r="BI246" s="355"/>
      <c r="BJ246" s="355"/>
      <c r="BK246" s="355"/>
      <c r="BL246" s="355"/>
      <c r="BM246" s="101"/>
      <c r="BN246" s="101"/>
      <c r="BO246" s="101"/>
      <c r="BP246" s="101"/>
      <c r="BQ246" s="101"/>
      <c r="BR246" s="101"/>
      <c r="BS246" s="101"/>
      <c r="BT246" s="101"/>
      <c r="BU246" s="101"/>
      <c r="BV246" s="101"/>
      <c r="BW246" s="101"/>
      <c r="BX246" s="101"/>
      <c r="BY246" s="101"/>
      <c r="BZ246" s="101"/>
      <c r="CA246" s="101"/>
      <c r="CB246" s="101"/>
      <c r="CC246" s="101"/>
      <c r="CD246" s="101"/>
      <c r="CE246" s="101"/>
      <c r="CF246" s="101"/>
      <c r="CG246" s="101"/>
      <c r="CH246" s="101"/>
      <c r="CI246" s="101"/>
      <c r="CJ246" s="101"/>
      <c r="CK246" s="101"/>
      <c r="CL246" s="101"/>
      <c r="CM246" s="101"/>
      <c r="CN246" s="101"/>
      <c r="CO246" s="101"/>
      <c r="CP246" s="101"/>
      <c r="CQ246" s="101"/>
      <c r="CR246" s="101"/>
      <c r="CS246" s="101"/>
      <c r="CT246" s="101"/>
    </row>
    <row r="247" spans="1:98" ht="12.75" customHeight="1">
      <c r="A247" s="129"/>
      <c r="B247" s="101"/>
      <c r="C247" s="130"/>
      <c r="D247" s="130"/>
      <c r="E247" s="101"/>
      <c r="F247" s="101"/>
      <c r="G247" s="101"/>
      <c r="H247" s="101"/>
      <c r="I247" s="101"/>
      <c r="J247" s="101"/>
      <c r="K247" s="101"/>
      <c r="L247" s="101"/>
      <c r="M247" s="101"/>
      <c r="N247" s="101"/>
      <c r="O247" s="101"/>
      <c r="P247" s="101"/>
      <c r="Q247" s="127"/>
      <c r="R247" s="127"/>
      <c r="S247" s="127"/>
      <c r="T247" s="127"/>
      <c r="U247" s="127"/>
      <c r="V247" s="127"/>
      <c r="W247" s="127"/>
      <c r="X247" s="127"/>
      <c r="Y247" s="127"/>
      <c r="Z247" s="127"/>
      <c r="AA247" s="127"/>
      <c r="AB247" s="101"/>
      <c r="AC247" s="101"/>
      <c r="AD247" s="101"/>
      <c r="AE247" s="101"/>
      <c r="AF247" s="101"/>
      <c r="AG247" s="101"/>
      <c r="AH247" s="101"/>
      <c r="AI247" s="101"/>
      <c r="AJ247" s="101"/>
      <c r="AK247" s="101"/>
      <c r="AL247" s="101"/>
      <c r="AM247" s="101"/>
      <c r="AN247" s="101"/>
      <c r="AO247" s="101"/>
      <c r="AP247" s="101"/>
      <c r="AQ247" s="430" t="s">
        <v>181</v>
      </c>
      <c r="AR247" s="431" t="s">
        <v>182</v>
      </c>
      <c r="AS247" s="432">
        <v>180</v>
      </c>
      <c r="AT247" s="433" t="s">
        <v>104</v>
      </c>
      <c r="AU247" s="171"/>
      <c r="AV247" s="171"/>
      <c r="AW247" s="171"/>
      <c r="AX247" s="355"/>
      <c r="AY247" s="355"/>
      <c r="AZ247" s="355"/>
      <c r="BA247" s="355"/>
      <c r="BB247" s="355"/>
      <c r="BC247" s="355"/>
      <c r="BD247" s="355"/>
      <c r="BE247" s="355"/>
      <c r="BF247" s="355"/>
      <c r="BG247" s="355"/>
      <c r="BH247" s="355"/>
      <c r="BI247" s="355"/>
      <c r="BJ247" s="355"/>
      <c r="BK247" s="355"/>
      <c r="BL247" s="355"/>
      <c r="BM247" s="101"/>
      <c r="BN247" s="101"/>
      <c r="BO247" s="101"/>
      <c r="BP247" s="101"/>
      <c r="BQ247" s="101"/>
      <c r="BR247" s="101"/>
      <c r="BS247" s="101"/>
      <c r="BT247" s="101"/>
      <c r="BU247" s="101"/>
      <c r="BV247" s="101"/>
      <c r="BW247" s="101"/>
      <c r="BX247" s="101"/>
      <c r="BY247" s="101"/>
      <c r="BZ247" s="101"/>
      <c r="CA247" s="101"/>
      <c r="CB247" s="101"/>
      <c r="CC247" s="101"/>
      <c r="CD247" s="101"/>
      <c r="CE247" s="101"/>
      <c r="CF247" s="101"/>
      <c r="CG247" s="101"/>
      <c r="CH247" s="101"/>
      <c r="CI247" s="101"/>
      <c r="CJ247" s="101"/>
      <c r="CK247" s="101"/>
      <c r="CL247" s="101"/>
      <c r="CM247" s="101"/>
      <c r="CN247" s="101"/>
      <c r="CO247" s="101"/>
      <c r="CP247" s="101"/>
      <c r="CQ247" s="101"/>
      <c r="CR247" s="101"/>
      <c r="CS247" s="101"/>
      <c r="CT247" s="101"/>
    </row>
    <row r="248" spans="1:98" ht="12.75" customHeight="1">
      <c r="A248" s="129"/>
      <c r="B248" s="101"/>
      <c r="C248" s="130"/>
      <c r="D248" s="130"/>
      <c r="E248" s="101"/>
      <c r="F248" s="101"/>
      <c r="G248" s="101"/>
      <c r="H248" s="101"/>
      <c r="I248" s="101"/>
      <c r="J248" s="101"/>
      <c r="K248" s="101"/>
      <c r="L248" s="101"/>
      <c r="M248" s="101"/>
      <c r="N248" s="101"/>
      <c r="O248" s="101"/>
      <c r="P248" s="101"/>
      <c r="Q248" s="127"/>
      <c r="R248" s="127"/>
      <c r="S248" s="127"/>
      <c r="T248" s="127"/>
      <c r="U248" s="127"/>
      <c r="V248" s="127"/>
      <c r="W248" s="127"/>
      <c r="X248" s="127"/>
      <c r="Y248" s="127"/>
      <c r="Z248" s="127"/>
      <c r="AA248" s="127"/>
      <c r="AB248" s="101"/>
      <c r="AC248" s="101"/>
      <c r="AD248" s="101"/>
      <c r="AE248" s="101"/>
      <c r="AF248" s="101"/>
      <c r="AG248" s="101"/>
      <c r="AH248" s="101"/>
      <c r="AI248" s="101"/>
      <c r="AJ248" s="101"/>
      <c r="AK248" s="101"/>
      <c r="AL248" s="101"/>
      <c r="AM248" s="101"/>
      <c r="AN248" s="101"/>
      <c r="AO248" s="101"/>
      <c r="AP248" s="101"/>
      <c r="AQ248" s="430" t="s">
        <v>183</v>
      </c>
      <c r="AR248" s="431" t="s">
        <v>184</v>
      </c>
      <c r="AS248" s="432">
        <v>180</v>
      </c>
      <c r="AT248" s="433" t="s">
        <v>104</v>
      </c>
      <c r="AU248" s="171"/>
      <c r="AV248" s="171"/>
      <c r="AW248" s="171"/>
      <c r="AX248" s="355"/>
      <c r="AY248" s="355"/>
      <c r="AZ248" s="355"/>
      <c r="BA248" s="355"/>
      <c r="BB248" s="355"/>
      <c r="BC248" s="355"/>
      <c r="BD248" s="355"/>
      <c r="BE248" s="355"/>
      <c r="BF248" s="355"/>
      <c r="BG248" s="355"/>
      <c r="BH248" s="355"/>
      <c r="BI248" s="355"/>
      <c r="BJ248" s="355"/>
      <c r="BK248" s="355"/>
      <c r="BL248" s="355"/>
      <c r="BM248" s="101"/>
      <c r="BN248" s="101"/>
      <c r="BO248" s="101"/>
      <c r="BP248" s="101"/>
      <c r="BQ248" s="101"/>
      <c r="BR248" s="101"/>
      <c r="BS248" s="101"/>
      <c r="BT248" s="101"/>
      <c r="BU248" s="101"/>
      <c r="BV248" s="101"/>
      <c r="BW248" s="101"/>
      <c r="BX248" s="101"/>
      <c r="BY248" s="101"/>
      <c r="BZ248" s="101"/>
      <c r="CA248" s="101"/>
      <c r="CB248" s="101"/>
      <c r="CC248" s="101"/>
      <c r="CD248" s="101"/>
      <c r="CE248" s="101"/>
      <c r="CF248" s="101"/>
      <c r="CG248" s="101"/>
      <c r="CH248" s="101"/>
      <c r="CI248" s="101"/>
      <c r="CJ248" s="101"/>
      <c r="CK248" s="101"/>
      <c r="CL248" s="101"/>
      <c r="CM248" s="101"/>
      <c r="CN248" s="101"/>
      <c r="CO248" s="101"/>
      <c r="CP248" s="101"/>
      <c r="CQ248" s="101"/>
      <c r="CR248" s="101"/>
      <c r="CS248" s="101"/>
      <c r="CT248" s="101"/>
    </row>
    <row r="249" spans="1:98" ht="12.75" customHeight="1">
      <c r="A249" s="129"/>
      <c r="B249" s="101"/>
      <c r="C249" s="130"/>
      <c r="D249" s="130"/>
      <c r="E249" s="101"/>
      <c r="F249" s="101"/>
      <c r="G249" s="101"/>
      <c r="H249" s="101"/>
      <c r="I249" s="101"/>
      <c r="J249" s="101"/>
      <c r="K249" s="101"/>
      <c r="L249" s="101"/>
      <c r="M249" s="101"/>
      <c r="N249" s="101"/>
      <c r="O249" s="101"/>
      <c r="P249" s="101"/>
      <c r="Q249" s="127"/>
      <c r="R249" s="127"/>
      <c r="S249" s="127"/>
      <c r="T249" s="127"/>
      <c r="U249" s="127"/>
      <c r="V249" s="127"/>
      <c r="W249" s="127"/>
      <c r="X249" s="127"/>
      <c r="Y249" s="127"/>
      <c r="Z249" s="127"/>
      <c r="AA249" s="127"/>
      <c r="AB249" s="101"/>
      <c r="AC249" s="101"/>
      <c r="AD249" s="101"/>
      <c r="AE249" s="101"/>
      <c r="AF249" s="101"/>
      <c r="AG249" s="101"/>
      <c r="AH249" s="101"/>
      <c r="AI249" s="101"/>
      <c r="AJ249" s="101"/>
      <c r="AK249" s="101"/>
      <c r="AL249" s="101"/>
      <c r="AM249" s="101"/>
      <c r="AN249" s="101"/>
      <c r="AO249" s="101"/>
      <c r="AP249" s="101"/>
      <c r="AQ249" s="430" t="s">
        <v>185</v>
      </c>
      <c r="AR249" s="431" t="s">
        <v>186</v>
      </c>
      <c r="AS249" s="432">
        <v>365</v>
      </c>
      <c r="AT249" s="433" t="s">
        <v>101</v>
      </c>
      <c r="AU249" s="171"/>
      <c r="AV249" s="171"/>
      <c r="AW249" s="171"/>
      <c r="AX249" s="355"/>
      <c r="AY249" s="355"/>
      <c r="AZ249" s="355"/>
      <c r="BA249" s="355"/>
      <c r="BB249" s="355"/>
      <c r="BC249" s="355"/>
      <c r="BD249" s="355"/>
      <c r="BE249" s="355"/>
      <c r="BF249" s="355"/>
      <c r="BG249" s="355"/>
      <c r="BH249" s="355"/>
      <c r="BI249" s="355"/>
      <c r="BJ249" s="355"/>
      <c r="BK249" s="355"/>
      <c r="BL249" s="355"/>
      <c r="BM249" s="101"/>
      <c r="BN249" s="101"/>
      <c r="BO249" s="101"/>
      <c r="BP249" s="101"/>
      <c r="BQ249" s="101"/>
      <c r="BR249" s="101"/>
      <c r="BS249" s="101"/>
      <c r="BT249" s="101"/>
      <c r="BU249" s="101"/>
      <c r="BV249" s="101"/>
      <c r="BW249" s="101"/>
      <c r="BX249" s="101"/>
      <c r="BY249" s="101"/>
      <c r="BZ249" s="101"/>
      <c r="CA249" s="101"/>
      <c r="CB249" s="101"/>
      <c r="CC249" s="101"/>
      <c r="CD249" s="101"/>
      <c r="CE249" s="101"/>
      <c r="CF249" s="101"/>
      <c r="CG249" s="101"/>
      <c r="CH249" s="101"/>
      <c r="CI249" s="101"/>
      <c r="CJ249" s="101"/>
      <c r="CK249" s="101"/>
      <c r="CL249" s="101"/>
      <c r="CM249" s="101"/>
      <c r="CN249" s="101"/>
      <c r="CO249" s="101"/>
      <c r="CP249" s="101"/>
      <c r="CQ249" s="101"/>
      <c r="CR249" s="101"/>
      <c r="CS249" s="101"/>
      <c r="CT249" s="101"/>
    </row>
    <row r="250" spans="1:98" ht="12.75" customHeight="1">
      <c r="A250" s="129"/>
      <c r="B250" s="101"/>
      <c r="C250" s="130"/>
      <c r="D250" s="130"/>
      <c r="E250" s="101"/>
      <c r="F250" s="101"/>
      <c r="G250" s="101"/>
      <c r="H250" s="101"/>
      <c r="I250" s="101"/>
      <c r="J250" s="101"/>
      <c r="K250" s="101"/>
      <c r="L250" s="101"/>
      <c r="M250" s="101"/>
      <c r="N250" s="101"/>
      <c r="O250" s="101"/>
      <c r="P250" s="101"/>
      <c r="Q250" s="127"/>
      <c r="R250" s="127"/>
      <c r="S250" s="127"/>
      <c r="T250" s="127"/>
      <c r="U250" s="127"/>
      <c r="V250" s="127"/>
      <c r="W250" s="127"/>
      <c r="X250" s="127"/>
      <c r="Y250" s="127"/>
      <c r="Z250" s="127"/>
      <c r="AA250" s="127"/>
      <c r="AB250" s="101"/>
      <c r="AC250" s="101"/>
      <c r="AD250" s="101"/>
      <c r="AE250" s="101"/>
      <c r="AF250" s="101"/>
      <c r="AG250" s="101"/>
      <c r="AH250" s="101"/>
      <c r="AI250" s="101"/>
      <c r="AJ250" s="101"/>
      <c r="AK250" s="101"/>
      <c r="AL250" s="101"/>
      <c r="AM250" s="101"/>
      <c r="AN250" s="101"/>
      <c r="AO250" s="101"/>
      <c r="AP250" s="101"/>
      <c r="AQ250" s="430" t="s">
        <v>11</v>
      </c>
      <c r="AR250" s="431" t="s">
        <v>187</v>
      </c>
      <c r="AS250" s="432">
        <v>90</v>
      </c>
      <c r="AT250" s="433" t="s">
        <v>102</v>
      </c>
      <c r="AU250" s="171"/>
      <c r="AV250" s="171"/>
      <c r="AW250" s="171"/>
      <c r="AX250" s="355"/>
      <c r="AY250" s="355"/>
      <c r="AZ250" s="355"/>
      <c r="BA250" s="355"/>
      <c r="BB250" s="355"/>
      <c r="BC250" s="355"/>
      <c r="BD250" s="355"/>
      <c r="BE250" s="355"/>
      <c r="BF250" s="355"/>
      <c r="BG250" s="355"/>
      <c r="BH250" s="355"/>
      <c r="BI250" s="355"/>
      <c r="BJ250" s="355"/>
      <c r="BK250" s="355"/>
      <c r="BL250" s="355"/>
      <c r="BM250" s="101"/>
      <c r="BN250" s="101"/>
      <c r="BO250" s="101"/>
      <c r="BP250" s="101"/>
      <c r="BQ250" s="101"/>
      <c r="BR250" s="101"/>
      <c r="BS250" s="101"/>
      <c r="BT250" s="101"/>
      <c r="BU250" s="101"/>
      <c r="BV250" s="101"/>
      <c r="BW250" s="101"/>
      <c r="BX250" s="101"/>
      <c r="BY250" s="101"/>
      <c r="BZ250" s="101"/>
      <c r="CA250" s="101"/>
      <c r="CB250" s="101"/>
      <c r="CC250" s="101"/>
      <c r="CD250" s="101"/>
      <c r="CE250" s="101"/>
      <c r="CF250" s="101"/>
      <c r="CG250" s="101"/>
      <c r="CH250" s="101"/>
      <c r="CI250" s="101"/>
      <c r="CJ250" s="101"/>
      <c r="CK250" s="101"/>
      <c r="CL250" s="101"/>
      <c r="CM250" s="101"/>
      <c r="CN250" s="101"/>
      <c r="CO250" s="101"/>
      <c r="CP250" s="101"/>
      <c r="CQ250" s="101"/>
      <c r="CR250" s="101"/>
      <c r="CS250" s="101"/>
      <c r="CT250" s="101"/>
    </row>
    <row r="251" spans="1:98" ht="12.75" customHeight="1">
      <c r="A251" s="129"/>
      <c r="B251" s="101"/>
      <c r="C251" s="130"/>
      <c r="D251" s="130"/>
      <c r="E251" s="101"/>
      <c r="F251" s="101"/>
      <c r="G251" s="101"/>
      <c r="H251" s="101"/>
      <c r="I251" s="101"/>
      <c r="J251" s="101"/>
      <c r="K251" s="101"/>
      <c r="L251" s="101"/>
      <c r="M251" s="101"/>
      <c r="N251" s="101"/>
      <c r="O251" s="101"/>
      <c r="P251" s="101"/>
      <c r="Q251" s="127"/>
      <c r="R251" s="127"/>
      <c r="S251" s="127"/>
      <c r="T251" s="127"/>
      <c r="U251" s="127"/>
      <c r="V251" s="127"/>
      <c r="W251" s="127"/>
      <c r="X251" s="127"/>
      <c r="Y251" s="127"/>
      <c r="Z251" s="127"/>
      <c r="AA251" s="127"/>
      <c r="AB251" s="101"/>
      <c r="AC251" s="101"/>
      <c r="AD251" s="101"/>
      <c r="AE251" s="101"/>
      <c r="AF251" s="101"/>
      <c r="AG251" s="101"/>
      <c r="AH251" s="101"/>
      <c r="AI251" s="101"/>
      <c r="AJ251" s="101"/>
      <c r="AK251" s="101"/>
      <c r="AL251" s="101"/>
      <c r="AM251" s="101"/>
      <c r="AN251" s="101"/>
      <c r="AO251" s="101"/>
      <c r="AP251" s="101"/>
      <c r="AQ251" s="430" t="s">
        <v>188</v>
      </c>
      <c r="AR251" s="431" t="s">
        <v>189</v>
      </c>
      <c r="AS251" s="432">
        <v>120</v>
      </c>
      <c r="AT251" s="433" t="s">
        <v>104</v>
      </c>
      <c r="AU251" s="171"/>
      <c r="AV251" s="171"/>
      <c r="AW251" s="171"/>
      <c r="AX251" s="355"/>
      <c r="AY251" s="355"/>
      <c r="AZ251" s="355"/>
      <c r="BA251" s="355"/>
      <c r="BB251" s="355"/>
      <c r="BC251" s="355"/>
      <c r="BD251" s="355"/>
      <c r="BE251" s="355"/>
      <c r="BF251" s="355"/>
      <c r="BG251" s="355"/>
      <c r="BH251" s="355"/>
      <c r="BI251" s="355"/>
      <c r="BJ251" s="355"/>
      <c r="BK251" s="355"/>
      <c r="BL251" s="355"/>
      <c r="BM251" s="101"/>
      <c r="BN251" s="101"/>
      <c r="BO251" s="101"/>
      <c r="BP251" s="101"/>
      <c r="BQ251" s="101"/>
      <c r="BR251" s="101"/>
      <c r="BS251" s="101"/>
      <c r="BT251" s="101"/>
      <c r="BU251" s="101"/>
      <c r="BV251" s="101"/>
      <c r="BW251" s="101"/>
      <c r="BX251" s="101"/>
      <c r="BY251" s="101"/>
      <c r="BZ251" s="101"/>
      <c r="CA251" s="101"/>
      <c r="CB251" s="101"/>
      <c r="CC251" s="101"/>
      <c r="CD251" s="101"/>
      <c r="CE251" s="101"/>
      <c r="CF251" s="101"/>
      <c r="CG251" s="101"/>
      <c r="CH251" s="101"/>
      <c r="CI251" s="101"/>
      <c r="CJ251" s="101"/>
      <c r="CK251" s="101"/>
      <c r="CL251" s="101"/>
      <c r="CM251" s="101"/>
      <c r="CN251" s="101"/>
      <c r="CO251" s="101"/>
      <c r="CP251" s="101"/>
      <c r="CQ251" s="101"/>
      <c r="CR251" s="101"/>
      <c r="CS251" s="101"/>
      <c r="CT251" s="101"/>
    </row>
    <row r="252" spans="1:98" ht="12.75" customHeight="1">
      <c r="A252" s="129"/>
      <c r="B252" s="101"/>
      <c r="C252" s="130"/>
      <c r="D252" s="130"/>
      <c r="E252" s="101"/>
      <c r="F252" s="101"/>
      <c r="G252" s="101"/>
      <c r="H252" s="101"/>
      <c r="I252" s="101"/>
      <c r="J252" s="101"/>
      <c r="K252" s="101"/>
      <c r="L252" s="101"/>
      <c r="M252" s="101"/>
      <c r="N252" s="101"/>
      <c r="O252" s="101"/>
      <c r="P252" s="101"/>
      <c r="Q252" s="127"/>
      <c r="R252" s="127"/>
      <c r="S252" s="127"/>
      <c r="T252" s="127"/>
      <c r="U252" s="127"/>
      <c r="V252" s="127"/>
      <c r="W252" s="127"/>
      <c r="X252" s="127"/>
      <c r="Y252" s="127"/>
      <c r="Z252" s="127"/>
      <c r="AA252" s="127"/>
      <c r="AB252" s="101"/>
      <c r="AC252" s="101"/>
      <c r="AD252" s="101"/>
      <c r="AE252" s="101"/>
      <c r="AF252" s="101"/>
      <c r="AG252" s="101"/>
      <c r="AH252" s="101"/>
      <c r="AI252" s="101"/>
      <c r="AJ252" s="101"/>
      <c r="AK252" s="101"/>
      <c r="AL252" s="101"/>
      <c r="AM252" s="101"/>
      <c r="AN252" s="101"/>
      <c r="AO252" s="101"/>
      <c r="AP252" s="101"/>
      <c r="AQ252" s="430" t="s">
        <v>190</v>
      </c>
      <c r="AR252" s="431" t="s">
        <v>191</v>
      </c>
      <c r="AS252" s="432">
        <v>180</v>
      </c>
      <c r="AT252" s="433" t="s">
        <v>104</v>
      </c>
      <c r="AU252" s="171"/>
      <c r="AV252" s="171"/>
      <c r="AW252" s="171"/>
      <c r="AX252" s="355"/>
      <c r="AY252" s="355"/>
      <c r="AZ252" s="355"/>
      <c r="BA252" s="355"/>
      <c r="BB252" s="355"/>
      <c r="BC252" s="355"/>
      <c r="BD252" s="355"/>
      <c r="BE252" s="355"/>
      <c r="BF252" s="355"/>
      <c r="BG252" s="355"/>
      <c r="BH252" s="355"/>
      <c r="BI252" s="355"/>
      <c r="BJ252" s="355"/>
      <c r="BK252" s="355"/>
      <c r="BL252" s="355"/>
      <c r="BM252" s="101"/>
      <c r="BN252" s="101"/>
      <c r="BO252" s="101"/>
      <c r="BP252" s="101"/>
      <c r="BQ252" s="101"/>
      <c r="BR252" s="101"/>
      <c r="BS252" s="101"/>
      <c r="BT252" s="101"/>
      <c r="BU252" s="101"/>
      <c r="BV252" s="101"/>
      <c r="BW252" s="101"/>
      <c r="BX252" s="101"/>
      <c r="BY252" s="101"/>
      <c r="BZ252" s="101"/>
      <c r="CA252" s="101"/>
      <c r="CB252" s="101"/>
      <c r="CC252" s="101"/>
      <c r="CD252" s="101"/>
      <c r="CE252" s="101"/>
      <c r="CF252" s="101"/>
      <c r="CG252" s="101"/>
      <c r="CH252" s="101"/>
      <c r="CI252" s="101"/>
      <c r="CJ252" s="101"/>
      <c r="CK252" s="101"/>
      <c r="CL252" s="101"/>
      <c r="CM252" s="101"/>
      <c r="CN252" s="101"/>
      <c r="CO252" s="101"/>
      <c r="CP252" s="101"/>
      <c r="CQ252" s="101"/>
      <c r="CR252" s="101"/>
      <c r="CS252" s="101"/>
      <c r="CT252" s="101"/>
    </row>
    <row r="253" spans="1:98" ht="12.75" customHeight="1">
      <c r="A253" s="129"/>
      <c r="B253" s="101"/>
      <c r="C253" s="130"/>
      <c r="D253" s="130"/>
      <c r="E253" s="101"/>
      <c r="F253" s="101"/>
      <c r="G253" s="101"/>
      <c r="H253" s="101"/>
      <c r="I253" s="101"/>
      <c r="J253" s="101"/>
      <c r="K253" s="101"/>
      <c r="L253" s="101"/>
      <c r="M253" s="101"/>
      <c r="N253" s="101"/>
      <c r="O253" s="101"/>
      <c r="P253" s="101"/>
      <c r="Q253" s="127"/>
      <c r="R253" s="127"/>
      <c r="S253" s="127"/>
      <c r="T253" s="127"/>
      <c r="U253" s="127"/>
      <c r="V253" s="127"/>
      <c r="W253" s="127"/>
      <c r="X253" s="127"/>
      <c r="Y253" s="127"/>
      <c r="Z253" s="127"/>
      <c r="AA253" s="127"/>
      <c r="AB253" s="101"/>
      <c r="AC253" s="101"/>
      <c r="AD253" s="101"/>
      <c r="AE253" s="101"/>
      <c r="AF253" s="101"/>
      <c r="AG253" s="101"/>
      <c r="AH253" s="101"/>
      <c r="AI253" s="101"/>
      <c r="AJ253" s="101"/>
      <c r="AK253" s="101"/>
      <c r="AL253" s="101"/>
      <c r="AM253" s="101"/>
      <c r="AN253" s="101"/>
      <c r="AO253" s="101"/>
      <c r="AP253" s="101"/>
      <c r="AQ253" s="430" t="s">
        <v>192</v>
      </c>
      <c r="AR253" s="431" t="s">
        <v>193</v>
      </c>
      <c r="AS253" s="432">
        <v>180</v>
      </c>
      <c r="AT253" s="433" t="s">
        <v>102</v>
      </c>
      <c r="AU253" s="171"/>
      <c r="AV253" s="171"/>
      <c r="AW253" s="171"/>
      <c r="AX253" s="355"/>
      <c r="AY253" s="355"/>
      <c r="AZ253" s="355"/>
      <c r="BA253" s="355"/>
      <c r="BB253" s="355"/>
      <c r="BC253" s="355"/>
      <c r="BD253" s="355"/>
      <c r="BE253" s="355"/>
      <c r="BF253" s="355"/>
      <c r="BG253" s="355"/>
      <c r="BH253" s="355"/>
      <c r="BI253" s="355"/>
      <c r="BJ253" s="355"/>
      <c r="BK253" s="355"/>
      <c r="BL253" s="355"/>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c r="CM253" s="101"/>
      <c r="CN253" s="101"/>
      <c r="CO253" s="101"/>
      <c r="CP253" s="101"/>
      <c r="CQ253" s="101"/>
      <c r="CR253" s="101"/>
      <c r="CS253" s="101"/>
      <c r="CT253" s="101"/>
    </row>
    <row r="254" spans="1:98" ht="12.75" customHeight="1">
      <c r="A254" s="129"/>
      <c r="B254" s="101"/>
      <c r="C254" s="130"/>
      <c r="D254" s="130"/>
      <c r="E254" s="101"/>
      <c r="F254" s="101"/>
      <c r="G254" s="101"/>
      <c r="H254" s="101"/>
      <c r="I254" s="101"/>
      <c r="J254" s="101"/>
      <c r="K254" s="101"/>
      <c r="L254" s="101"/>
      <c r="M254" s="101"/>
      <c r="N254" s="101"/>
      <c r="O254" s="101"/>
      <c r="P254" s="101"/>
      <c r="Q254" s="127"/>
      <c r="R254" s="127"/>
      <c r="S254" s="127"/>
      <c r="T254" s="127"/>
      <c r="U254" s="127"/>
      <c r="V254" s="127"/>
      <c r="W254" s="127"/>
      <c r="X254" s="127"/>
      <c r="Y254" s="127"/>
      <c r="Z254" s="127"/>
      <c r="AA254" s="127"/>
      <c r="AB254" s="101"/>
      <c r="AC254" s="101"/>
      <c r="AD254" s="101"/>
      <c r="AE254" s="101"/>
      <c r="AF254" s="101"/>
      <c r="AG254" s="101"/>
      <c r="AH254" s="101"/>
      <c r="AI254" s="101"/>
      <c r="AJ254" s="101"/>
      <c r="AK254" s="101"/>
      <c r="AL254" s="101"/>
      <c r="AM254" s="101"/>
      <c r="AN254" s="101"/>
      <c r="AO254" s="101"/>
      <c r="AP254" s="101"/>
      <c r="AQ254" s="430" t="s">
        <v>194</v>
      </c>
      <c r="AR254" s="431" t="s">
        <v>195</v>
      </c>
      <c r="AS254" s="432">
        <v>120</v>
      </c>
      <c r="AT254" s="433" t="s">
        <v>101</v>
      </c>
      <c r="AU254" s="171"/>
      <c r="AV254" s="171"/>
      <c r="AW254" s="171"/>
      <c r="AX254" s="355"/>
      <c r="AY254" s="355"/>
      <c r="AZ254" s="355"/>
      <c r="BA254" s="355"/>
      <c r="BB254" s="355"/>
      <c r="BC254" s="355"/>
      <c r="BD254" s="355"/>
      <c r="BE254" s="355"/>
      <c r="BF254" s="355"/>
      <c r="BG254" s="355"/>
      <c r="BH254" s="355"/>
      <c r="BI254" s="355"/>
      <c r="BJ254" s="355"/>
      <c r="BK254" s="355"/>
      <c r="BL254" s="355"/>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c r="CM254" s="101"/>
      <c r="CN254" s="101"/>
      <c r="CO254" s="101"/>
      <c r="CP254" s="101"/>
      <c r="CQ254" s="101"/>
      <c r="CR254" s="101"/>
      <c r="CS254" s="101"/>
      <c r="CT254" s="101"/>
    </row>
    <row r="255" spans="1:98" ht="12.75" customHeight="1">
      <c r="A255" s="129"/>
      <c r="B255" s="101"/>
      <c r="C255" s="130"/>
      <c r="D255" s="130"/>
      <c r="E255" s="101"/>
      <c r="F255" s="101"/>
      <c r="G255" s="101"/>
      <c r="H255" s="101"/>
      <c r="I255" s="101"/>
      <c r="J255" s="101"/>
      <c r="K255" s="101"/>
      <c r="L255" s="101"/>
      <c r="M255" s="101"/>
      <c r="N255" s="101"/>
      <c r="O255" s="101"/>
      <c r="P255" s="101"/>
      <c r="Q255" s="127"/>
      <c r="R255" s="127"/>
      <c r="S255" s="127"/>
      <c r="T255" s="127"/>
      <c r="U255" s="127"/>
      <c r="V255" s="127"/>
      <c r="W255" s="127"/>
      <c r="X255" s="127"/>
      <c r="Y255" s="127"/>
      <c r="Z255" s="127"/>
      <c r="AA255" s="127"/>
      <c r="AB255" s="101"/>
      <c r="AC255" s="101"/>
      <c r="AD255" s="101"/>
      <c r="AE255" s="101"/>
      <c r="AF255" s="101"/>
      <c r="AG255" s="101"/>
      <c r="AH255" s="101"/>
      <c r="AI255" s="101"/>
      <c r="AJ255" s="101"/>
      <c r="AK255" s="101"/>
      <c r="AL255" s="101"/>
      <c r="AM255" s="101"/>
      <c r="AN255" s="101"/>
      <c r="AO255" s="101"/>
      <c r="AP255" s="101"/>
      <c r="AQ255" s="430" t="s">
        <v>196</v>
      </c>
      <c r="AR255" s="431" t="s">
        <v>197</v>
      </c>
      <c r="AS255" s="432">
        <v>365</v>
      </c>
      <c r="AT255" s="433" t="s">
        <v>104</v>
      </c>
      <c r="AU255" s="171"/>
      <c r="AV255" s="171"/>
      <c r="AW255" s="171"/>
      <c r="AX255" s="355"/>
      <c r="AY255" s="355"/>
      <c r="AZ255" s="355"/>
      <c r="BA255" s="355"/>
      <c r="BB255" s="355"/>
      <c r="BC255" s="355"/>
      <c r="BD255" s="355"/>
      <c r="BE255" s="355"/>
      <c r="BF255" s="355"/>
      <c r="BG255" s="355"/>
      <c r="BH255" s="355"/>
      <c r="BI255" s="355"/>
      <c r="BJ255" s="355"/>
      <c r="BK255" s="355"/>
      <c r="BL255" s="355"/>
      <c r="BM255" s="101"/>
      <c r="BN255" s="101"/>
      <c r="BO255" s="101"/>
      <c r="BP255" s="101"/>
      <c r="BQ255" s="101"/>
      <c r="BR255" s="101"/>
      <c r="BS255" s="101"/>
      <c r="BT255" s="101"/>
      <c r="BU255" s="101"/>
      <c r="BV255" s="101"/>
      <c r="BW255" s="101"/>
      <c r="BX255" s="101"/>
      <c r="BY255" s="101"/>
      <c r="BZ255" s="101"/>
      <c r="CA255" s="101"/>
      <c r="CB255" s="101"/>
      <c r="CC255" s="101"/>
      <c r="CD255" s="101"/>
      <c r="CE255" s="101"/>
      <c r="CF255" s="101"/>
      <c r="CG255" s="101"/>
      <c r="CH255" s="101"/>
      <c r="CI255" s="101"/>
      <c r="CJ255" s="101"/>
      <c r="CK255" s="101"/>
      <c r="CL255" s="101"/>
      <c r="CM255" s="101"/>
      <c r="CN255" s="101"/>
      <c r="CO255" s="101"/>
      <c r="CP255" s="101"/>
      <c r="CQ255" s="101"/>
      <c r="CR255" s="101"/>
      <c r="CS255" s="101"/>
      <c r="CT255" s="101"/>
    </row>
    <row r="256" spans="1:98" ht="12.75" customHeight="1">
      <c r="A256" s="129"/>
      <c r="B256" s="101"/>
      <c r="C256" s="130"/>
      <c r="D256" s="130"/>
      <c r="E256" s="101"/>
      <c r="F256" s="101"/>
      <c r="G256" s="101"/>
      <c r="H256" s="101"/>
      <c r="I256" s="101"/>
      <c r="J256" s="101"/>
      <c r="K256" s="101"/>
      <c r="L256" s="101"/>
      <c r="M256" s="101"/>
      <c r="N256" s="101"/>
      <c r="O256" s="101"/>
      <c r="P256" s="101"/>
      <c r="Q256" s="127"/>
      <c r="R256" s="127"/>
      <c r="S256" s="127"/>
      <c r="T256" s="127"/>
      <c r="U256" s="127"/>
      <c r="V256" s="127"/>
      <c r="W256" s="127"/>
      <c r="X256" s="127"/>
      <c r="Y256" s="127"/>
      <c r="Z256" s="127"/>
      <c r="AA256" s="127"/>
      <c r="AB256" s="101"/>
      <c r="AC256" s="101"/>
      <c r="AD256" s="101"/>
      <c r="AE256" s="101"/>
      <c r="AF256" s="101"/>
      <c r="AG256" s="101"/>
      <c r="AH256" s="101"/>
      <c r="AI256" s="101"/>
      <c r="AJ256" s="101"/>
      <c r="AK256" s="101"/>
      <c r="AL256" s="101"/>
      <c r="AM256" s="101"/>
      <c r="AN256" s="101"/>
      <c r="AO256" s="101"/>
      <c r="AP256" s="101"/>
      <c r="AQ256" s="430" t="s">
        <v>198</v>
      </c>
      <c r="AR256" s="431" t="s">
        <v>199</v>
      </c>
      <c r="AS256" s="432">
        <v>45</v>
      </c>
      <c r="AT256" s="433" t="s">
        <v>104</v>
      </c>
      <c r="AU256" s="171"/>
      <c r="AV256" s="171"/>
      <c r="AW256" s="171"/>
      <c r="AX256" s="355"/>
      <c r="AY256" s="355"/>
      <c r="AZ256" s="355"/>
      <c r="BA256" s="355"/>
      <c r="BB256" s="355"/>
      <c r="BC256" s="355"/>
      <c r="BD256" s="355"/>
      <c r="BE256" s="355"/>
      <c r="BF256" s="355"/>
      <c r="BG256" s="355"/>
      <c r="BH256" s="355"/>
      <c r="BI256" s="355"/>
      <c r="BJ256" s="355"/>
      <c r="BK256" s="355"/>
      <c r="BL256" s="355"/>
      <c r="BM256" s="101"/>
      <c r="BN256" s="101"/>
      <c r="BO256" s="101"/>
      <c r="BP256" s="101"/>
      <c r="BQ256" s="101"/>
      <c r="BR256" s="101"/>
      <c r="BS256" s="101"/>
      <c r="BT256" s="101"/>
      <c r="BU256" s="101"/>
      <c r="BV256" s="101"/>
      <c r="BW256" s="101"/>
      <c r="BX256" s="101"/>
      <c r="BY256" s="101"/>
      <c r="BZ256" s="101"/>
      <c r="CA256" s="101"/>
      <c r="CB256" s="101"/>
      <c r="CC256" s="101"/>
      <c r="CD256" s="101"/>
      <c r="CE256" s="101"/>
      <c r="CF256" s="101"/>
      <c r="CG256" s="101"/>
      <c r="CH256" s="101"/>
      <c r="CI256" s="101"/>
      <c r="CJ256" s="101"/>
      <c r="CK256" s="101"/>
      <c r="CL256" s="101"/>
      <c r="CM256" s="101"/>
      <c r="CN256" s="101"/>
      <c r="CO256" s="101"/>
      <c r="CP256" s="101"/>
      <c r="CQ256" s="101"/>
      <c r="CR256" s="101"/>
      <c r="CS256" s="101"/>
      <c r="CT256" s="101"/>
    </row>
    <row r="257" spans="1:98" ht="12.75" customHeight="1">
      <c r="A257" s="129"/>
      <c r="B257" s="101"/>
      <c r="C257" s="130"/>
      <c r="D257" s="130"/>
      <c r="E257" s="101"/>
      <c r="F257" s="101"/>
      <c r="G257" s="101"/>
      <c r="H257" s="101"/>
      <c r="I257" s="101"/>
      <c r="J257" s="101"/>
      <c r="K257" s="101"/>
      <c r="L257" s="101"/>
      <c r="M257" s="101"/>
      <c r="N257" s="101"/>
      <c r="O257" s="101"/>
      <c r="P257" s="101"/>
      <c r="Q257" s="127"/>
      <c r="R257" s="127"/>
      <c r="S257" s="127"/>
      <c r="T257" s="127"/>
      <c r="U257" s="127"/>
      <c r="V257" s="127"/>
      <c r="W257" s="127"/>
      <c r="X257" s="127"/>
      <c r="Y257" s="127"/>
      <c r="Z257" s="127"/>
      <c r="AA257" s="127"/>
      <c r="AB257" s="101"/>
      <c r="AC257" s="101"/>
      <c r="AD257" s="101"/>
      <c r="AE257" s="101"/>
      <c r="AF257" s="101"/>
      <c r="AG257" s="101"/>
      <c r="AH257" s="101"/>
      <c r="AI257" s="101"/>
      <c r="AJ257" s="101"/>
      <c r="AK257" s="101"/>
      <c r="AL257" s="101"/>
      <c r="AM257" s="101"/>
      <c r="AN257" s="101"/>
      <c r="AO257" s="101"/>
      <c r="AP257" s="101"/>
      <c r="AQ257" s="430" t="s">
        <v>200</v>
      </c>
      <c r="AR257" s="431" t="s">
        <v>201</v>
      </c>
      <c r="AS257" s="432">
        <v>180</v>
      </c>
      <c r="AT257" s="433" t="s">
        <v>104</v>
      </c>
      <c r="AU257" s="171"/>
      <c r="AV257" s="171"/>
      <c r="AW257" s="171"/>
      <c r="AX257" s="171"/>
      <c r="AY257" s="171"/>
      <c r="AZ257" s="171"/>
      <c r="BA257" s="171"/>
      <c r="BB257" s="171"/>
      <c r="BC257" s="171"/>
      <c r="BD257" s="171"/>
      <c r="BE257" s="171"/>
      <c r="BF257" s="171"/>
      <c r="BG257" s="171"/>
      <c r="BH257" s="171"/>
      <c r="BI257" s="171"/>
      <c r="BJ257" s="171"/>
      <c r="BK257" s="171"/>
      <c r="BL257" s="171"/>
      <c r="BM257" s="101"/>
      <c r="BN257" s="101"/>
      <c r="BO257" s="101"/>
      <c r="BP257" s="101"/>
      <c r="BQ257" s="101"/>
      <c r="BR257" s="101"/>
      <c r="BS257" s="101"/>
      <c r="BT257" s="101"/>
      <c r="BU257" s="101"/>
      <c r="BV257" s="101"/>
      <c r="BW257" s="101"/>
      <c r="BX257" s="101"/>
      <c r="BY257" s="101"/>
      <c r="BZ257" s="101"/>
      <c r="CA257" s="101"/>
      <c r="CB257" s="101"/>
      <c r="CC257" s="101"/>
      <c r="CD257" s="101"/>
      <c r="CE257" s="101"/>
      <c r="CF257" s="101"/>
      <c r="CG257" s="101"/>
      <c r="CH257" s="101"/>
      <c r="CI257" s="101"/>
      <c r="CJ257" s="101"/>
      <c r="CK257" s="101"/>
      <c r="CL257" s="101"/>
      <c r="CM257" s="101"/>
      <c r="CN257" s="101"/>
      <c r="CO257" s="101"/>
      <c r="CP257" s="101"/>
      <c r="CQ257" s="101"/>
      <c r="CR257" s="101"/>
      <c r="CS257" s="101"/>
      <c r="CT257" s="101"/>
    </row>
    <row r="258" spans="1:98" ht="12.75" customHeight="1">
      <c r="A258" s="129"/>
      <c r="B258" s="101"/>
      <c r="C258" s="130"/>
      <c r="D258" s="130"/>
      <c r="E258" s="101"/>
      <c r="F258" s="101"/>
      <c r="G258" s="101"/>
      <c r="H258" s="101"/>
      <c r="I258" s="101"/>
      <c r="J258" s="101"/>
      <c r="K258" s="101"/>
      <c r="L258" s="101"/>
      <c r="M258" s="101"/>
      <c r="N258" s="101"/>
      <c r="O258" s="101"/>
      <c r="P258" s="101"/>
      <c r="Q258" s="127"/>
      <c r="R258" s="127"/>
      <c r="S258" s="127"/>
      <c r="T258" s="127"/>
      <c r="U258" s="127"/>
      <c r="V258" s="127"/>
      <c r="W258" s="127"/>
      <c r="X258" s="127"/>
      <c r="Y258" s="127"/>
      <c r="Z258" s="127"/>
      <c r="AA258" s="127"/>
      <c r="AB258" s="101"/>
      <c r="AC258" s="101"/>
      <c r="AD258" s="101"/>
      <c r="AE258" s="101"/>
      <c r="AF258" s="101"/>
      <c r="AG258" s="101"/>
      <c r="AH258" s="101"/>
      <c r="AI258" s="101"/>
      <c r="AJ258" s="101"/>
      <c r="AK258" s="101"/>
      <c r="AL258" s="101"/>
      <c r="AM258" s="101"/>
      <c r="AN258" s="101"/>
      <c r="AO258" s="101"/>
      <c r="AP258" s="101"/>
      <c r="AQ258" s="430" t="s">
        <v>202</v>
      </c>
      <c r="AR258" s="431" t="s">
        <v>203</v>
      </c>
      <c r="AS258" s="432">
        <v>90</v>
      </c>
      <c r="AT258" s="433" t="s">
        <v>104</v>
      </c>
      <c r="AU258" s="171"/>
      <c r="AV258" s="171"/>
      <c r="AW258" s="171"/>
      <c r="AX258" s="355"/>
      <c r="AY258" s="355"/>
      <c r="AZ258" s="355"/>
      <c r="BA258" s="355"/>
      <c r="BB258" s="355"/>
      <c r="BC258" s="355"/>
      <c r="BD258" s="355"/>
      <c r="BE258" s="355"/>
      <c r="BF258" s="355"/>
      <c r="BG258" s="355"/>
      <c r="BH258" s="355"/>
      <c r="BI258" s="355"/>
      <c r="BJ258" s="355"/>
      <c r="BK258" s="355"/>
      <c r="BL258" s="355"/>
      <c r="BM258" s="101"/>
      <c r="BN258" s="101"/>
      <c r="BO258" s="101"/>
      <c r="BP258" s="101"/>
      <c r="BQ258" s="101"/>
      <c r="BR258" s="101"/>
      <c r="BS258" s="101"/>
      <c r="BT258" s="101"/>
      <c r="BU258" s="101"/>
      <c r="BV258" s="101"/>
      <c r="BW258" s="101"/>
      <c r="BX258" s="101"/>
      <c r="BY258" s="101"/>
      <c r="BZ258" s="101"/>
      <c r="CA258" s="101"/>
      <c r="CB258" s="101"/>
      <c r="CC258" s="101"/>
      <c r="CD258" s="101"/>
      <c r="CE258" s="101"/>
      <c r="CF258" s="101"/>
      <c r="CG258" s="101"/>
      <c r="CH258" s="101"/>
      <c r="CI258" s="101"/>
      <c r="CJ258" s="101"/>
      <c r="CK258" s="101"/>
      <c r="CL258" s="101"/>
      <c r="CM258" s="101"/>
      <c r="CN258" s="101"/>
      <c r="CO258" s="101"/>
      <c r="CP258" s="101"/>
      <c r="CQ258" s="101"/>
      <c r="CR258" s="101"/>
      <c r="CS258" s="101"/>
      <c r="CT258" s="101"/>
    </row>
    <row r="259" spans="1:98" ht="12.75" customHeight="1">
      <c r="A259" s="129"/>
      <c r="B259" s="101"/>
      <c r="C259" s="130"/>
      <c r="D259" s="130"/>
      <c r="E259" s="101"/>
      <c r="F259" s="101"/>
      <c r="G259" s="101"/>
      <c r="H259" s="101"/>
      <c r="I259" s="101"/>
      <c r="J259" s="101"/>
      <c r="K259" s="101"/>
      <c r="L259" s="101"/>
      <c r="M259" s="101"/>
      <c r="N259" s="101"/>
      <c r="O259" s="101"/>
      <c r="P259" s="101"/>
      <c r="Q259" s="127"/>
      <c r="R259" s="127"/>
      <c r="S259" s="127"/>
      <c r="T259" s="127"/>
      <c r="U259" s="127"/>
      <c r="V259" s="127"/>
      <c r="W259" s="127"/>
      <c r="X259" s="127"/>
      <c r="Y259" s="127"/>
      <c r="Z259" s="127"/>
      <c r="AA259" s="127"/>
      <c r="AB259" s="101"/>
      <c r="AC259" s="101"/>
      <c r="AD259" s="101"/>
      <c r="AE259" s="101"/>
      <c r="AF259" s="101"/>
      <c r="AG259" s="101"/>
      <c r="AH259" s="101"/>
      <c r="AI259" s="101"/>
      <c r="AJ259" s="101"/>
      <c r="AK259" s="101"/>
      <c r="AL259" s="101"/>
      <c r="AM259" s="101"/>
      <c r="AN259" s="101"/>
      <c r="AO259" s="101"/>
      <c r="AP259" s="101"/>
      <c r="AQ259" s="430" t="s">
        <v>204</v>
      </c>
      <c r="AR259" s="431" t="s">
        <v>205</v>
      </c>
      <c r="AS259" s="432">
        <v>21</v>
      </c>
      <c r="AT259" s="433" t="s">
        <v>102</v>
      </c>
      <c r="AU259" s="171"/>
      <c r="AV259" s="171"/>
      <c r="AW259" s="171"/>
      <c r="AX259" s="355"/>
      <c r="AY259" s="355"/>
      <c r="AZ259" s="355"/>
      <c r="BA259" s="355"/>
      <c r="BB259" s="355"/>
      <c r="BC259" s="355"/>
      <c r="BD259" s="355"/>
      <c r="BE259" s="355"/>
      <c r="BF259" s="355"/>
      <c r="BG259" s="355"/>
      <c r="BH259" s="355"/>
      <c r="BI259" s="355"/>
      <c r="BJ259" s="355"/>
      <c r="BK259" s="355"/>
      <c r="BL259" s="355"/>
      <c r="BM259" s="101"/>
      <c r="BN259" s="101"/>
      <c r="BO259" s="101"/>
      <c r="BP259" s="101"/>
      <c r="BQ259" s="101"/>
      <c r="BR259" s="101"/>
      <c r="BS259" s="101"/>
      <c r="BT259" s="101"/>
      <c r="BU259" s="101"/>
      <c r="BV259" s="101"/>
      <c r="BW259" s="101"/>
      <c r="BX259" s="101"/>
      <c r="BY259" s="101"/>
      <c r="BZ259" s="101"/>
      <c r="CA259" s="101"/>
      <c r="CB259" s="101"/>
      <c r="CC259" s="101"/>
      <c r="CD259" s="101"/>
      <c r="CE259" s="101"/>
      <c r="CF259" s="101"/>
      <c r="CG259" s="101"/>
      <c r="CH259" s="101"/>
      <c r="CI259" s="101"/>
      <c r="CJ259" s="101"/>
      <c r="CK259" s="101"/>
      <c r="CL259" s="101"/>
      <c r="CM259" s="101"/>
      <c r="CN259" s="101"/>
      <c r="CO259" s="101"/>
      <c r="CP259" s="101"/>
      <c r="CQ259" s="101"/>
      <c r="CR259" s="101"/>
      <c r="CS259" s="101"/>
      <c r="CT259" s="101"/>
    </row>
    <row r="260" spans="1:98" ht="12.75" customHeight="1">
      <c r="A260" s="129"/>
      <c r="B260" s="101"/>
      <c r="C260" s="130"/>
      <c r="D260" s="130"/>
      <c r="E260" s="101"/>
      <c r="F260" s="101"/>
      <c r="G260" s="101"/>
      <c r="H260" s="101"/>
      <c r="I260" s="101"/>
      <c r="J260" s="101"/>
      <c r="K260" s="101"/>
      <c r="L260" s="101"/>
      <c r="M260" s="101"/>
      <c r="N260" s="101"/>
      <c r="O260" s="101"/>
      <c r="P260" s="101"/>
      <c r="Q260" s="127"/>
      <c r="R260" s="127"/>
      <c r="S260" s="127"/>
      <c r="T260" s="127"/>
      <c r="U260" s="127"/>
      <c r="V260" s="127"/>
      <c r="W260" s="127"/>
      <c r="X260" s="127"/>
      <c r="Y260" s="127"/>
      <c r="Z260" s="127"/>
      <c r="AA260" s="127"/>
      <c r="AB260" s="101"/>
      <c r="AC260" s="101"/>
      <c r="AD260" s="101"/>
      <c r="AE260" s="101"/>
      <c r="AF260" s="101"/>
      <c r="AG260" s="101"/>
      <c r="AH260" s="101"/>
      <c r="AI260" s="101"/>
      <c r="AJ260" s="101"/>
      <c r="AK260" s="101"/>
      <c r="AL260" s="101"/>
      <c r="AM260" s="101"/>
      <c r="AN260" s="101"/>
      <c r="AO260" s="101"/>
      <c r="AP260" s="101"/>
      <c r="AQ260" s="430" t="s">
        <v>206</v>
      </c>
      <c r="AR260" s="431" t="s">
        <v>207</v>
      </c>
      <c r="AS260" s="432">
        <v>21</v>
      </c>
      <c r="AT260" s="433" t="s">
        <v>104</v>
      </c>
      <c r="AU260" s="171"/>
      <c r="AV260" s="171"/>
      <c r="AW260" s="171"/>
      <c r="AX260" s="355"/>
      <c r="AY260" s="355"/>
      <c r="AZ260" s="355"/>
      <c r="BA260" s="355"/>
      <c r="BB260" s="355"/>
      <c r="BC260" s="355"/>
      <c r="BD260" s="355"/>
      <c r="BE260" s="355"/>
      <c r="BF260" s="355"/>
      <c r="BG260" s="355"/>
      <c r="BH260" s="355"/>
      <c r="BI260" s="355"/>
      <c r="BJ260" s="355"/>
      <c r="BK260" s="355"/>
      <c r="BL260" s="355"/>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c r="CM260" s="101"/>
      <c r="CN260" s="101"/>
      <c r="CO260" s="101"/>
      <c r="CP260" s="101"/>
      <c r="CQ260" s="101"/>
      <c r="CR260" s="101"/>
      <c r="CS260" s="101"/>
      <c r="CT260" s="101"/>
    </row>
    <row r="261" spans="1:98" ht="12.75" customHeight="1">
      <c r="A261" s="129"/>
      <c r="B261" s="101"/>
      <c r="C261" s="130"/>
      <c r="D261" s="130"/>
      <c r="E261" s="101"/>
      <c r="F261" s="101"/>
      <c r="G261" s="101"/>
      <c r="H261" s="101"/>
      <c r="I261" s="101"/>
      <c r="J261" s="101"/>
      <c r="K261" s="101"/>
      <c r="L261" s="101"/>
      <c r="M261" s="101"/>
      <c r="N261" s="101"/>
      <c r="O261" s="101"/>
      <c r="P261" s="101"/>
      <c r="Q261" s="127"/>
      <c r="R261" s="127"/>
      <c r="S261" s="127"/>
      <c r="T261" s="127"/>
      <c r="U261" s="127"/>
      <c r="V261" s="127"/>
      <c r="W261" s="127"/>
      <c r="X261" s="127"/>
      <c r="Y261" s="127"/>
      <c r="Z261" s="127"/>
      <c r="AA261" s="127"/>
      <c r="AB261" s="101"/>
      <c r="AC261" s="101"/>
      <c r="AD261" s="101"/>
      <c r="AE261" s="101"/>
      <c r="AF261" s="101"/>
      <c r="AG261" s="101"/>
      <c r="AH261" s="101"/>
      <c r="AI261" s="101"/>
      <c r="AJ261" s="101"/>
      <c r="AK261" s="101"/>
      <c r="AL261" s="101"/>
      <c r="AM261" s="101"/>
      <c r="AN261" s="101"/>
      <c r="AO261" s="101"/>
      <c r="AP261" s="101"/>
      <c r="AQ261" s="430" t="s">
        <v>208</v>
      </c>
      <c r="AR261" s="431" t="s">
        <v>209</v>
      </c>
      <c r="AS261" s="432">
        <v>120</v>
      </c>
      <c r="AT261" s="433" t="s">
        <v>100</v>
      </c>
      <c r="AU261" s="171"/>
      <c r="AV261" s="171"/>
      <c r="AW261" s="171"/>
      <c r="AX261" s="355"/>
      <c r="AY261" s="355"/>
      <c r="AZ261" s="355"/>
      <c r="BA261" s="355"/>
      <c r="BB261" s="355"/>
      <c r="BC261" s="355"/>
      <c r="BD261" s="355"/>
      <c r="BE261" s="355"/>
      <c r="BF261" s="355"/>
      <c r="BG261" s="355"/>
      <c r="BH261" s="355"/>
      <c r="BI261" s="355"/>
      <c r="BJ261" s="355"/>
      <c r="BK261" s="355"/>
      <c r="BL261" s="355"/>
      <c r="BM261" s="101"/>
      <c r="BN261" s="101"/>
      <c r="BO261" s="101"/>
      <c r="BP261" s="101"/>
      <c r="BQ261" s="101"/>
      <c r="BR261" s="101"/>
      <c r="BS261" s="101"/>
      <c r="BT261" s="101"/>
      <c r="BU261" s="101"/>
      <c r="BV261" s="101"/>
      <c r="BW261" s="101"/>
      <c r="BX261" s="101"/>
      <c r="BY261" s="101"/>
      <c r="BZ261" s="101"/>
      <c r="CA261" s="101"/>
      <c r="CB261" s="101"/>
      <c r="CC261" s="101"/>
      <c r="CD261" s="101"/>
      <c r="CE261" s="101"/>
      <c r="CF261" s="101"/>
      <c r="CG261" s="101"/>
      <c r="CH261" s="101"/>
      <c r="CI261" s="101"/>
      <c r="CJ261" s="101"/>
      <c r="CK261" s="101"/>
      <c r="CL261" s="101"/>
      <c r="CM261" s="101"/>
      <c r="CN261" s="101"/>
      <c r="CO261" s="101"/>
      <c r="CP261" s="101"/>
      <c r="CQ261" s="101"/>
      <c r="CR261" s="101"/>
      <c r="CS261" s="101"/>
      <c r="CT261" s="101"/>
    </row>
    <row r="262" spans="1:98" ht="12.75" customHeight="1">
      <c r="A262" s="129"/>
      <c r="B262" s="101"/>
      <c r="C262" s="130"/>
      <c r="D262" s="130"/>
      <c r="E262" s="101"/>
      <c r="F262" s="101"/>
      <c r="G262" s="101"/>
      <c r="H262" s="101"/>
      <c r="I262" s="101"/>
      <c r="J262" s="101"/>
      <c r="K262" s="101"/>
      <c r="L262" s="101"/>
      <c r="M262" s="101"/>
      <c r="N262" s="101"/>
      <c r="O262" s="101"/>
      <c r="P262" s="101"/>
      <c r="Q262" s="127"/>
      <c r="R262" s="127"/>
      <c r="S262" s="127"/>
      <c r="T262" s="127"/>
      <c r="U262" s="127"/>
      <c r="V262" s="127"/>
      <c r="W262" s="127"/>
      <c r="X262" s="127"/>
      <c r="Y262" s="127"/>
      <c r="Z262" s="127"/>
      <c r="AA262" s="127"/>
      <c r="AB262" s="101"/>
      <c r="AC262" s="101"/>
      <c r="AD262" s="101"/>
      <c r="AE262" s="101"/>
      <c r="AF262" s="101"/>
      <c r="AG262" s="101"/>
      <c r="AH262" s="101"/>
      <c r="AI262" s="101"/>
      <c r="AJ262" s="101"/>
      <c r="AK262" s="101"/>
      <c r="AL262" s="101"/>
      <c r="AM262" s="101"/>
      <c r="AN262" s="101"/>
      <c r="AO262" s="101"/>
      <c r="AP262" s="101"/>
      <c r="AQ262" s="430" t="s">
        <v>210</v>
      </c>
      <c r="AR262" s="431" t="s">
        <v>211</v>
      </c>
      <c r="AS262" s="432">
        <v>180</v>
      </c>
      <c r="AT262" s="433" t="s">
        <v>104</v>
      </c>
      <c r="AU262" s="171"/>
      <c r="AV262" s="171"/>
      <c r="AW262" s="171"/>
      <c r="AX262" s="355"/>
      <c r="AY262" s="355"/>
      <c r="AZ262" s="355"/>
      <c r="BA262" s="355"/>
      <c r="BB262" s="355"/>
      <c r="BC262" s="355"/>
      <c r="BD262" s="355"/>
      <c r="BE262" s="355"/>
      <c r="BF262" s="355"/>
      <c r="BG262" s="355"/>
      <c r="BH262" s="355"/>
      <c r="BI262" s="355"/>
      <c r="BJ262" s="355"/>
      <c r="BK262" s="355"/>
      <c r="BL262" s="355"/>
      <c r="BM262" s="101"/>
      <c r="BN262" s="101"/>
      <c r="BO262" s="101"/>
      <c r="BP262" s="101"/>
      <c r="BQ262" s="101"/>
      <c r="BR262" s="101"/>
      <c r="BS262" s="101"/>
      <c r="BT262" s="101"/>
      <c r="BU262" s="101"/>
      <c r="BV262" s="101"/>
      <c r="BW262" s="101"/>
      <c r="BX262" s="101"/>
      <c r="BY262" s="101"/>
      <c r="BZ262" s="101"/>
      <c r="CA262" s="101"/>
      <c r="CB262" s="101"/>
      <c r="CC262" s="101"/>
      <c r="CD262" s="101"/>
      <c r="CE262" s="101"/>
      <c r="CF262" s="101"/>
      <c r="CG262" s="101"/>
      <c r="CH262" s="101"/>
      <c r="CI262" s="101"/>
      <c r="CJ262" s="101"/>
      <c r="CK262" s="101"/>
      <c r="CL262" s="101"/>
      <c r="CM262" s="101"/>
      <c r="CN262" s="101"/>
      <c r="CO262" s="101"/>
      <c r="CP262" s="101"/>
      <c r="CQ262" s="101"/>
      <c r="CR262" s="101"/>
      <c r="CS262" s="101"/>
      <c r="CT262" s="101"/>
    </row>
    <row r="263" spans="1:98" ht="12.75" customHeight="1">
      <c r="A263" s="129"/>
      <c r="B263" s="101"/>
      <c r="C263" s="130"/>
      <c r="D263" s="130"/>
      <c r="E263" s="101"/>
      <c r="F263" s="101"/>
      <c r="G263" s="101"/>
      <c r="H263" s="101"/>
      <c r="I263" s="101"/>
      <c r="J263" s="101"/>
      <c r="K263" s="101"/>
      <c r="L263" s="101"/>
      <c r="M263" s="101"/>
      <c r="N263" s="101"/>
      <c r="O263" s="101"/>
      <c r="P263" s="101"/>
      <c r="Q263" s="127"/>
      <c r="R263" s="127"/>
      <c r="S263" s="127"/>
      <c r="T263" s="127"/>
      <c r="U263" s="127"/>
      <c r="V263" s="127"/>
      <c r="W263" s="127"/>
      <c r="X263" s="127"/>
      <c r="Y263" s="127"/>
      <c r="Z263" s="127"/>
      <c r="AA263" s="127"/>
      <c r="AB263" s="101"/>
      <c r="AC263" s="101"/>
      <c r="AD263" s="101"/>
      <c r="AE263" s="101"/>
      <c r="AF263" s="101"/>
      <c r="AG263" s="101"/>
      <c r="AH263" s="101"/>
      <c r="AI263" s="101"/>
      <c r="AJ263" s="101"/>
      <c r="AK263" s="101"/>
      <c r="AL263" s="101"/>
      <c r="AM263" s="101"/>
      <c r="AN263" s="101"/>
      <c r="AO263" s="101"/>
      <c r="AP263" s="101"/>
      <c r="AQ263" s="430" t="s">
        <v>212</v>
      </c>
      <c r="AR263" s="431" t="s">
        <v>213</v>
      </c>
      <c r="AS263" s="432">
        <v>45</v>
      </c>
      <c r="AT263" s="433" t="s">
        <v>104</v>
      </c>
      <c r="AU263" s="171"/>
      <c r="AV263" s="171"/>
      <c r="AW263" s="171"/>
      <c r="AX263" s="302"/>
      <c r="AY263" s="302"/>
      <c r="AZ263" s="302"/>
      <c r="BA263" s="302"/>
      <c r="BB263" s="302"/>
      <c r="BC263" s="302"/>
      <c r="BD263" s="302"/>
      <c r="BE263" s="302"/>
      <c r="BF263" s="302"/>
      <c r="BG263" s="302"/>
      <c r="BH263" s="302"/>
      <c r="BI263" s="302"/>
      <c r="BJ263" s="302"/>
      <c r="BK263" s="302"/>
      <c r="BL263" s="302"/>
      <c r="BM263" s="101"/>
      <c r="BN263" s="101"/>
      <c r="BO263" s="101"/>
      <c r="BP263" s="101"/>
      <c r="BQ263" s="101"/>
      <c r="BR263" s="101"/>
      <c r="BS263" s="101"/>
      <c r="BT263" s="101"/>
      <c r="BU263" s="101"/>
      <c r="BV263" s="101"/>
      <c r="BW263" s="101"/>
      <c r="BX263" s="101"/>
      <c r="BY263" s="101"/>
      <c r="BZ263" s="101"/>
      <c r="CA263" s="101"/>
      <c r="CB263" s="101"/>
      <c r="CC263" s="101"/>
      <c r="CD263" s="101"/>
      <c r="CE263" s="101"/>
      <c r="CF263" s="101"/>
      <c r="CG263" s="101"/>
      <c r="CH263" s="101"/>
      <c r="CI263" s="101"/>
      <c r="CJ263" s="101"/>
      <c r="CK263" s="101"/>
      <c r="CL263" s="101"/>
      <c r="CM263" s="101"/>
      <c r="CN263" s="101"/>
      <c r="CO263" s="101"/>
      <c r="CP263" s="101"/>
      <c r="CQ263" s="101"/>
      <c r="CR263" s="101"/>
      <c r="CS263" s="101"/>
      <c r="CT263" s="101"/>
    </row>
    <row r="264" spans="1:98" ht="12.75" customHeight="1">
      <c r="A264" s="129"/>
      <c r="B264" s="101"/>
      <c r="C264" s="130"/>
      <c r="D264" s="130"/>
      <c r="E264" s="101"/>
      <c r="F264" s="101"/>
      <c r="G264" s="101"/>
      <c r="H264" s="101"/>
      <c r="I264" s="101"/>
      <c r="J264" s="101"/>
      <c r="K264" s="101"/>
      <c r="L264" s="101"/>
      <c r="M264" s="101"/>
      <c r="N264" s="101"/>
      <c r="O264" s="101"/>
      <c r="P264" s="101"/>
      <c r="Q264" s="127"/>
      <c r="R264" s="127"/>
      <c r="S264" s="127"/>
      <c r="T264" s="127"/>
      <c r="U264" s="127"/>
      <c r="V264" s="127"/>
      <c r="W264" s="127"/>
      <c r="X264" s="127"/>
      <c r="Y264" s="127"/>
      <c r="Z264" s="127"/>
      <c r="AA264" s="127"/>
      <c r="AB264" s="101"/>
      <c r="AC264" s="101"/>
      <c r="AD264" s="101"/>
      <c r="AE264" s="101"/>
      <c r="AF264" s="101"/>
      <c r="AG264" s="101"/>
      <c r="AH264" s="101"/>
      <c r="AI264" s="101"/>
      <c r="AJ264" s="101"/>
      <c r="AK264" s="101"/>
      <c r="AL264" s="101"/>
      <c r="AM264" s="101"/>
      <c r="AN264" s="101"/>
      <c r="AO264" s="101"/>
      <c r="AP264" s="101"/>
      <c r="AQ264" s="430" t="s">
        <v>214</v>
      </c>
      <c r="AR264" s="431" t="s">
        <v>215</v>
      </c>
      <c r="AS264" s="432">
        <v>120</v>
      </c>
      <c r="AT264" s="433" t="s">
        <v>101</v>
      </c>
      <c r="AU264" s="171"/>
      <c r="AV264" s="171"/>
      <c r="AW264" s="171"/>
      <c r="AX264" s="171"/>
      <c r="AY264" s="171"/>
      <c r="AZ264" s="171"/>
      <c r="BA264" s="171"/>
      <c r="BB264" s="171"/>
      <c r="BC264" s="171"/>
      <c r="BD264" s="171"/>
      <c r="BE264" s="171"/>
      <c r="BF264" s="171"/>
      <c r="BG264" s="171"/>
      <c r="BH264" s="171"/>
      <c r="BI264" s="171"/>
      <c r="BJ264" s="171"/>
      <c r="BK264" s="171"/>
      <c r="BL264" s="171"/>
      <c r="BM264" s="101"/>
      <c r="BN264" s="101"/>
      <c r="BO264" s="101"/>
      <c r="BP264" s="101"/>
      <c r="BQ264" s="101"/>
      <c r="BR264" s="101"/>
      <c r="BS264" s="101"/>
      <c r="BT264" s="101"/>
      <c r="BU264" s="101"/>
      <c r="BV264" s="101"/>
      <c r="BW264" s="101"/>
      <c r="BX264" s="101"/>
      <c r="BY264" s="101"/>
      <c r="BZ264" s="101"/>
      <c r="CA264" s="101"/>
      <c r="CB264" s="101"/>
      <c r="CC264" s="101"/>
      <c r="CD264" s="101"/>
      <c r="CE264" s="101"/>
      <c r="CF264" s="101"/>
      <c r="CG264" s="101"/>
      <c r="CH264" s="101"/>
      <c r="CI264" s="101"/>
      <c r="CJ264" s="101"/>
      <c r="CK264" s="101"/>
      <c r="CL264" s="101"/>
      <c r="CM264" s="101"/>
      <c r="CN264" s="101"/>
      <c r="CO264" s="101"/>
      <c r="CP264" s="101"/>
      <c r="CQ264" s="101"/>
      <c r="CR264" s="101"/>
      <c r="CS264" s="101"/>
      <c r="CT264" s="101"/>
    </row>
    <row r="265" spans="1:98" ht="12.75" customHeight="1">
      <c r="A265" s="129"/>
      <c r="B265" s="101"/>
      <c r="C265" s="130"/>
      <c r="D265" s="130"/>
      <c r="E265" s="101"/>
      <c r="F265" s="101"/>
      <c r="G265" s="101"/>
      <c r="H265" s="101"/>
      <c r="I265" s="101"/>
      <c r="J265" s="101"/>
      <c r="K265" s="101"/>
      <c r="L265" s="101"/>
      <c r="M265" s="101"/>
      <c r="N265" s="101"/>
      <c r="O265" s="101"/>
      <c r="P265" s="101"/>
      <c r="Q265" s="127"/>
      <c r="R265" s="127"/>
      <c r="S265" s="127"/>
      <c r="T265" s="127"/>
      <c r="U265" s="127"/>
      <c r="V265" s="127"/>
      <c r="W265" s="127"/>
      <c r="X265" s="127"/>
      <c r="Y265" s="127"/>
      <c r="Z265" s="127"/>
      <c r="AA265" s="127"/>
      <c r="AB265" s="101"/>
      <c r="AC265" s="101"/>
      <c r="AD265" s="101"/>
      <c r="AE265" s="101"/>
      <c r="AF265" s="101"/>
      <c r="AG265" s="101"/>
      <c r="AH265" s="101"/>
      <c r="AI265" s="101"/>
      <c r="AJ265" s="101"/>
      <c r="AK265" s="101"/>
      <c r="AL265" s="101"/>
      <c r="AM265" s="101"/>
      <c r="AN265" s="101"/>
      <c r="AO265" s="101"/>
      <c r="AP265" s="101"/>
      <c r="AQ265" s="430" t="s">
        <v>216</v>
      </c>
      <c r="AR265" s="431" t="s">
        <v>217</v>
      </c>
      <c r="AS265" s="432">
        <v>45</v>
      </c>
      <c r="AT265" s="433" t="s">
        <v>104</v>
      </c>
      <c r="AU265" s="171"/>
      <c r="AV265" s="171"/>
      <c r="AW265" s="171"/>
      <c r="AX265" s="355"/>
      <c r="AY265" s="355"/>
      <c r="AZ265" s="355"/>
      <c r="BA265" s="355"/>
      <c r="BB265" s="355"/>
      <c r="BC265" s="355"/>
      <c r="BD265" s="355"/>
      <c r="BE265" s="355"/>
      <c r="BF265" s="355"/>
      <c r="BG265" s="355"/>
      <c r="BH265" s="355"/>
      <c r="BI265" s="355"/>
      <c r="BJ265" s="355"/>
      <c r="BK265" s="355"/>
      <c r="BL265" s="355"/>
      <c r="BM265" s="101"/>
      <c r="BN265" s="101"/>
      <c r="BO265" s="101"/>
      <c r="BP265" s="101"/>
      <c r="BQ265" s="101"/>
      <c r="BR265" s="101"/>
      <c r="BS265" s="101"/>
      <c r="BT265" s="101"/>
      <c r="BU265" s="101"/>
      <c r="BV265" s="101"/>
      <c r="BW265" s="101"/>
      <c r="BX265" s="101"/>
      <c r="BY265" s="101"/>
      <c r="BZ265" s="101"/>
      <c r="CA265" s="101"/>
      <c r="CB265" s="101"/>
      <c r="CC265" s="101"/>
      <c r="CD265" s="101"/>
      <c r="CE265" s="101"/>
      <c r="CF265" s="101"/>
      <c r="CG265" s="101"/>
      <c r="CH265" s="101"/>
      <c r="CI265" s="101"/>
      <c r="CJ265" s="101"/>
      <c r="CK265" s="101"/>
      <c r="CL265" s="101"/>
      <c r="CM265" s="101"/>
      <c r="CN265" s="101"/>
      <c r="CO265" s="101"/>
      <c r="CP265" s="101"/>
      <c r="CQ265" s="101"/>
      <c r="CR265" s="101"/>
      <c r="CS265" s="101"/>
      <c r="CT265" s="101"/>
    </row>
    <row r="266" spans="1:98" ht="12.75" customHeight="1">
      <c r="A266" s="129"/>
      <c r="B266" s="101"/>
      <c r="C266" s="130"/>
      <c r="D266" s="130"/>
      <c r="E266" s="101"/>
      <c r="F266" s="101"/>
      <c r="G266" s="101"/>
      <c r="H266" s="101"/>
      <c r="I266" s="101"/>
      <c r="J266" s="101"/>
      <c r="K266" s="101"/>
      <c r="L266" s="101"/>
      <c r="M266" s="101"/>
      <c r="N266" s="101"/>
      <c r="O266" s="101"/>
      <c r="P266" s="101"/>
      <c r="Q266" s="127"/>
      <c r="R266" s="127"/>
      <c r="S266" s="127"/>
      <c r="T266" s="127"/>
      <c r="U266" s="127"/>
      <c r="V266" s="127"/>
      <c r="W266" s="127"/>
      <c r="X266" s="127"/>
      <c r="Y266" s="127"/>
      <c r="Z266" s="127"/>
      <c r="AA266" s="127"/>
      <c r="AB266" s="101"/>
      <c r="AC266" s="101"/>
      <c r="AD266" s="101"/>
      <c r="AE266" s="101"/>
      <c r="AF266" s="101"/>
      <c r="AG266" s="101"/>
      <c r="AH266" s="101"/>
      <c r="AI266" s="101"/>
      <c r="AJ266" s="101"/>
      <c r="AK266" s="101"/>
      <c r="AL266" s="101"/>
      <c r="AM266" s="101"/>
      <c r="AN266" s="101"/>
      <c r="AO266" s="101"/>
      <c r="AP266" s="101"/>
      <c r="AQ266" s="430" t="s">
        <v>218</v>
      </c>
      <c r="AR266" s="431" t="s">
        <v>219</v>
      </c>
      <c r="AS266" s="432">
        <v>45</v>
      </c>
      <c r="AT266" s="433" t="s">
        <v>104</v>
      </c>
      <c r="AU266" s="171"/>
      <c r="AV266" s="171"/>
      <c r="AW266" s="171"/>
      <c r="AX266" s="355"/>
      <c r="AY266" s="355"/>
      <c r="AZ266" s="355"/>
      <c r="BA266" s="355"/>
      <c r="BB266" s="355"/>
      <c r="BC266" s="355"/>
      <c r="BD266" s="355"/>
      <c r="BE266" s="355"/>
      <c r="BF266" s="355"/>
      <c r="BG266" s="355"/>
      <c r="BH266" s="355"/>
      <c r="BI266" s="355"/>
      <c r="BJ266" s="355"/>
      <c r="BK266" s="355"/>
      <c r="BL266" s="355"/>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c r="CM266" s="101"/>
      <c r="CN266" s="101"/>
      <c r="CO266" s="101"/>
      <c r="CP266" s="101"/>
      <c r="CQ266" s="101"/>
      <c r="CR266" s="101"/>
      <c r="CS266" s="101"/>
      <c r="CT266" s="101"/>
    </row>
    <row r="267" spans="1:98" ht="12.75" customHeight="1">
      <c r="A267" s="129"/>
      <c r="B267" s="101"/>
      <c r="C267" s="130"/>
      <c r="D267" s="130"/>
      <c r="E267" s="101"/>
      <c r="F267" s="101"/>
      <c r="G267" s="101"/>
      <c r="H267" s="101"/>
      <c r="I267" s="101"/>
      <c r="J267" s="101"/>
      <c r="K267" s="101"/>
      <c r="L267" s="101"/>
      <c r="M267" s="101"/>
      <c r="N267" s="101"/>
      <c r="O267" s="101"/>
      <c r="P267" s="101"/>
      <c r="Q267" s="127"/>
      <c r="R267" s="127"/>
      <c r="S267" s="127"/>
      <c r="T267" s="127"/>
      <c r="U267" s="127"/>
      <c r="V267" s="127"/>
      <c r="W267" s="127"/>
      <c r="X267" s="127"/>
      <c r="Y267" s="127"/>
      <c r="Z267" s="127"/>
      <c r="AA267" s="127"/>
      <c r="AB267" s="101"/>
      <c r="AC267" s="101"/>
      <c r="AD267" s="101"/>
      <c r="AE267" s="101"/>
      <c r="AF267" s="101"/>
      <c r="AG267" s="101"/>
      <c r="AH267" s="101"/>
      <c r="AI267" s="101"/>
      <c r="AJ267" s="101"/>
      <c r="AK267" s="101"/>
      <c r="AL267" s="101"/>
      <c r="AM267" s="101"/>
      <c r="AN267" s="101"/>
      <c r="AO267" s="101"/>
      <c r="AP267" s="101"/>
      <c r="AQ267" s="430" t="s">
        <v>220</v>
      </c>
      <c r="AR267" s="431" t="s">
        <v>221</v>
      </c>
      <c r="AS267" s="432">
        <v>45</v>
      </c>
      <c r="AT267" s="433" t="s">
        <v>104</v>
      </c>
      <c r="AU267" s="171"/>
      <c r="AV267" s="171"/>
      <c r="AW267" s="171"/>
      <c r="AX267" s="355"/>
      <c r="AY267" s="355"/>
      <c r="AZ267" s="355"/>
      <c r="BA267" s="355"/>
      <c r="BB267" s="355"/>
      <c r="BC267" s="355"/>
      <c r="BD267" s="355"/>
      <c r="BE267" s="355"/>
      <c r="BF267" s="355"/>
      <c r="BG267" s="355"/>
      <c r="BH267" s="355"/>
      <c r="BI267" s="355"/>
      <c r="BJ267" s="355"/>
      <c r="BK267" s="355"/>
      <c r="BL267" s="355"/>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c r="CM267" s="101"/>
      <c r="CN267" s="101"/>
      <c r="CO267" s="101"/>
      <c r="CP267" s="101"/>
      <c r="CQ267" s="101"/>
      <c r="CR267" s="101"/>
      <c r="CS267" s="101"/>
      <c r="CT267" s="101"/>
    </row>
    <row r="268" spans="1:98" ht="12.75" customHeight="1">
      <c r="A268" s="129"/>
      <c r="B268" s="101"/>
      <c r="C268" s="130"/>
      <c r="D268" s="130"/>
      <c r="E268" s="101"/>
      <c r="F268" s="101"/>
      <c r="G268" s="101"/>
      <c r="H268" s="101"/>
      <c r="I268" s="101"/>
      <c r="J268" s="101"/>
      <c r="K268" s="101"/>
      <c r="L268" s="101"/>
      <c r="M268" s="101"/>
      <c r="N268" s="101"/>
      <c r="O268" s="101"/>
      <c r="P268" s="101"/>
      <c r="Q268" s="127"/>
      <c r="R268" s="127"/>
      <c r="S268" s="127"/>
      <c r="T268" s="127"/>
      <c r="U268" s="127"/>
      <c r="V268" s="127"/>
      <c r="W268" s="127"/>
      <c r="X268" s="127"/>
      <c r="Y268" s="127"/>
      <c r="Z268" s="127"/>
      <c r="AA268" s="127"/>
      <c r="AB268" s="101"/>
      <c r="AC268" s="101"/>
      <c r="AD268" s="101"/>
      <c r="AE268" s="101"/>
      <c r="AF268" s="101"/>
      <c r="AG268" s="101"/>
      <c r="AH268" s="101"/>
      <c r="AI268" s="101"/>
      <c r="AJ268" s="101"/>
      <c r="AK268" s="101"/>
      <c r="AL268" s="101"/>
      <c r="AM268" s="101"/>
      <c r="AN268" s="101"/>
      <c r="AO268" s="101"/>
      <c r="AP268" s="101"/>
      <c r="AQ268" s="430" t="s">
        <v>100</v>
      </c>
      <c r="AR268" s="431" t="s">
        <v>222</v>
      </c>
      <c r="AS268" s="432">
        <v>90</v>
      </c>
      <c r="AT268" s="433" t="s">
        <v>100</v>
      </c>
      <c r="AU268" s="171"/>
      <c r="AV268" s="171"/>
      <c r="AW268" s="171"/>
      <c r="AX268" s="355"/>
      <c r="AY268" s="355"/>
      <c r="AZ268" s="355"/>
      <c r="BA268" s="355"/>
      <c r="BB268" s="355"/>
      <c r="BC268" s="355"/>
      <c r="BD268" s="355"/>
      <c r="BE268" s="355"/>
      <c r="BF268" s="355"/>
      <c r="BG268" s="355"/>
      <c r="BH268" s="355"/>
      <c r="BI268" s="355"/>
      <c r="BJ268" s="355"/>
      <c r="BK268" s="355"/>
      <c r="BL268" s="355"/>
      <c r="BM268" s="101"/>
      <c r="BN268" s="101"/>
      <c r="BO268" s="101"/>
      <c r="BP268" s="101"/>
      <c r="BQ268" s="101"/>
      <c r="BR268" s="101"/>
      <c r="BS268" s="101"/>
      <c r="BT268" s="101"/>
      <c r="BU268" s="101"/>
      <c r="BV268" s="101"/>
      <c r="BW268" s="101"/>
      <c r="BX268" s="101"/>
      <c r="BY268" s="101"/>
      <c r="BZ268" s="101"/>
      <c r="CA268" s="101"/>
      <c r="CB268" s="101"/>
      <c r="CC268" s="101"/>
      <c r="CD268" s="101"/>
      <c r="CE268" s="101"/>
      <c r="CF268" s="101"/>
      <c r="CG268" s="101"/>
      <c r="CH268" s="101"/>
      <c r="CI268" s="101"/>
      <c r="CJ268" s="101"/>
      <c r="CK268" s="101"/>
      <c r="CL268" s="101"/>
      <c r="CM268" s="101"/>
      <c r="CN268" s="101"/>
      <c r="CO268" s="101"/>
      <c r="CP268" s="101"/>
      <c r="CQ268" s="101"/>
      <c r="CR268" s="101"/>
      <c r="CS268" s="101"/>
      <c r="CT268" s="101"/>
    </row>
    <row r="269" spans="1:98" ht="12.75" customHeight="1">
      <c r="A269" s="129"/>
      <c r="B269" s="101"/>
      <c r="C269" s="130"/>
      <c r="D269" s="130"/>
      <c r="E269" s="101"/>
      <c r="F269" s="101"/>
      <c r="G269" s="101"/>
      <c r="H269" s="101"/>
      <c r="I269" s="101"/>
      <c r="J269" s="101"/>
      <c r="K269" s="101"/>
      <c r="L269" s="101"/>
      <c r="M269" s="101"/>
      <c r="N269" s="101"/>
      <c r="O269" s="101"/>
      <c r="P269" s="101"/>
      <c r="Q269" s="127"/>
      <c r="R269" s="127"/>
      <c r="S269" s="127"/>
      <c r="T269" s="127"/>
      <c r="U269" s="127"/>
      <c r="V269" s="127"/>
      <c r="W269" s="127"/>
      <c r="X269" s="127"/>
      <c r="Y269" s="127"/>
      <c r="Z269" s="127"/>
      <c r="AA269" s="127"/>
      <c r="AB269" s="101"/>
      <c r="AC269" s="101"/>
      <c r="AD269" s="101"/>
      <c r="AE269" s="101"/>
      <c r="AF269" s="101"/>
      <c r="AG269" s="101"/>
      <c r="AH269" s="101"/>
      <c r="AI269" s="101"/>
      <c r="AJ269" s="101"/>
      <c r="AK269" s="101"/>
      <c r="AL269" s="101"/>
      <c r="AM269" s="101"/>
      <c r="AN269" s="101"/>
      <c r="AO269" s="101"/>
      <c r="AP269" s="101"/>
      <c r="AQ269" s="430" t="s">
        <v>101</v>
      </c>
      <c r="AR269" s="431" t="s">
        <v>222</v>
      </c>
      <c r="AS269" s="432">
        <v>90</v>
      </c>
      <c r="AT269" s="433" t="s">
        <v>101</v>
      </c>
      <c r="AU269" s="171"/>
      <c r="AV269" s="171"/>
      <c r="AW269" s="171"/>
      <c r="AX269" s="355"/>
      <c r="AY269" s="355"/>
      <c r="AZ269" s="355"/>
      <c r="BA269" s="355"/>
      <c r="BB269" s="355"/>
      <c r="BC269" s="355"/>
      <c r="BD269" s="355"/>
      <c r="BE269" s="355"/>
      <c r="BF269" s="355"/>
      <c r="BG269" s="355"/>
      <c r="BH269" s="355"/>
      <c r="BI269" s="355"/>
      <c r="BJ269" s="355"/>
      <c r="BK269" s="355"/>
      <c r="BL269" s="355"/>
      <c r="BM269" s="101"/>
      <c r="BN269" s="101"/>
      <c r="BO269" s="101"/>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c r="CM269" s="101"/>
      <c r="CN269" s="101"/>
      <c r="CO269" s="101"/>
      <c r="CP269" s="101"/>
      <c r="CQ269" s="101"/>
      <c r="CR269" s="101"/>
      <c r="CS269" s="101"/>
      <c r="CT269" s="101"/>
    </row>
    <row r="270" spans="1:98" ht="12.75" customHeight="1">
      <c r="A270" s="129"/>
      <c r="B270" s="101"/>
      <c r="C270" s="130"/>
      <c r="D270" s="130"/>
      <c r="E270" s="101"/>
      <c r="F270" s="101"/>
      <c r="G270" s="101"/>
      <c r="H270" s="101"/>
      <c r="I270" s="101"/>
      <c r="J270" s="101"/>
      <c r="K270" s="101"/>
      <c r="L270" s="101"/>
      <c r="M270" s="101"/>
      <c r="N270" s="101"/>
      <c r="O270" s="101"/>
      <c r="P270" s="101"/>
      <c r="Q270" s="127"/>
      <c r="R270" s="127"/>
      <c r="S270" s="127"/>
      <c r="T270" s="127"/>
      <c r="U270" s="127"/>
      <c r="V270" s="127"/>
      <c r="W270" s="127"/>
      <c r="X270" s="127"/>
      <c r="Y270" s="127"/>
      <c r="Z270" s="127"/>
      <c r="AA270" s="127"/>
      <c r="AB270" s="101"/>
      <c r="AC270" s="101"/>
      <c r="AD270" s="101"/>
      <c r="AE270" s="101"/>
      <c r="AF270" s="101"/>
      <c r="AG270" s="101"/>
      <c r="AH270" s="101"/>
      <c r="AI270" s="101"/>
      <c r="AJ270" s="101"/>
      <c r="AK270" s="101"/>
      <c r="AL270" s="101"/>
      <c r="AM270" s="101"/>
      <c r="AN270" s="101"/>
      <c r="AO270" s="101"/>
      <c r="AP270" s="101"/>
      <c r="AQ270" s="430" t="s">
        <v>102</v>
      </c>
      <c r="AR270" s="431" t="s">
        <v>222</v>
      </c>
      <c r="AS270" s="432">
        <v>90</v>
      </c>
      <c r="AT270" s="433" t="s">
        <v>102</v>
      </c>
      <c r="AU270" s="171"/>
      <c r="AV270" s="171"/>
      <c r="AW270" s="171"/>
      <c r="AX270" s="355"/>
      <c r="AY270" s="355"/>
      <c r="AZ270" s="355"/>
      <c r="BA270" s="355"/>
      <c r="BB270" s="355"/>
      <c r="BC270" s="355"/>
      <c r="BD270" s="355"/>
      <c r="BE270" s="355"/>
      <c r="BF270" s="355"/>
      <c r="BG270" s="355"/>
      <c r="BH270" s="355"/>
      <c r="BI270" s="355"/>
      <c r="BJ270" s="355"/>
      <c r="BK270" s="355"/>
      <c r="BL270" s="355"/>
      <c r="BM270" s="101"/>
      <c r="BN270" s="101"/>
      <c r="BO270" s="101"/>
      <c r="BP270" s="101"/>
      <c r="BQ270" s="101"/>
      <c r="BR270" s="101"/>
      <c r="BS270" s="101"/>
      <c r="BT270" s="101"/>
      <c r="BU270" s="101"/>
      <c r="BV270" s="101"/>
      <c r="BW270" s="101"/>
      <c r="BX270" s="101"/>
      <c r="BY270" s="101"/>
      <c r="BZ270" s="101"/>
      <c r="CA270" s="101"/>
      <c r="CB270" s="101"/>
      <c r="CC270" s="101"/>
      <c r="CD270" s="101"/>
      <c r="CE270" s="101"/>
      <c r="CF270" s="101"/>
      <c r="CG270" s="101"/>
      <c r="CH270" s="101"/>
      <c r="CI270" s="101"/>
      <c r="CJ270" s="101"/>
      <c r="CK270" s="101"/>
      <c r="CL270" s="101"/>
      <c r="CM270" s="101"/>
      <c r="CN270" s="101"/>
      <c r="CO270" s="101"/>
      <c r="CP270" s="101"/>
      <c r="CQ270" s="101"/>
      <c r="CR270" s="101"/>
      <c r="CS270" s="101"/>
      <c r="CT270" s="101"/>
    </row>
    <row r="271" spans="1:98" ht="12.75" customHeight="1">
      <c r="A271" s="129"/>
      <c r="B271" s="101"/>
      <c r="C271" s="130"/>
      <c r="D271" s="130"/>
      <c r="E271" s="101"/>
      <c r="F271" s="101"/>
      <c r="G271" s="101"/>
      <c r="H271" s="101"/>
      <c r="I271" s="101"/>
      <c r="J271" s="101"/>
      <c r="K271" s="101"/>
      <c r="L271" s="101"/>
      <c r="M271" s="101"/>
      <c r="N271" s="101"/>
      <c r="O271" s="101"/>
      <c r="P271" s="101"/>
      <c r="Q271" s="127"/>
      <c r="R271" s="127"/>
      <c r="S271" s="127"/>
      <c r="T271" s="127"/>
      <c r="U271" s="127"/>
      <c r="V271" s="127"/>
      <c r="W271" s="127"/>
      <c r="X271" s="127"/>
      <c r="Y271" s="127"/>
      <c r="Z271" s="127"/>
      <c r="AA271" s="127"/>
      <c r="AB271" s="101"/>
      <c r="AC271" s="101"/>
      <c r="AD271" s="101"/>
      <c r="AE271" s="101"/>
      <c r="AF271" s="101"/>
      <c r="AG271" s="101"/>
      <c r="AH271" s="101"/>
      <c r="AI271" s="101"/>
      <c r="AJ271" s="101"/>
      <c r="AK271" s="101"/>
      <c r="AL271" s="101"/>
      <c r="AM271" s="101"/>
      <c r="AN271" s="101"/>
      <c r="AO271" s="101"/>
      <c r="AP271" s="101"/>
      <c r="AQ271" s="430" t="s">
        <v>103</v>
      </c>
      <c r="AR271" s="431" t="s">
        <v>222</v>
      </c>
      <c r="AS271" s="432">
        <v>90</v>
      </c>
      <c r="AT271" s="433" t="s">
        <v>103</v>
      </c>
      <c r="AU271" s="171"/>
      <c r="AV271" s="171"/>
      <c r="AW271" s="171"/>
      <c r="AX271" s="355"/>
      <c r="AY271" s="355"/>
      <c r="AZ271" s="355"/>
      <c r="BA271" s="355"/>
      <c r="BB271" s="355"/>
      <c r="BC271" s="355"/>
      <c r="BD271" s="355"/>
      <c r="BE271" s="355"/>
      <c r="BF271" s="355"/>
      <c r="BG271" s="355"/>
      <c r="BH271" s="355"/>
      <c r="BI271" s="355"/>
      <c r="BJ271" s="355"/>
      <c r="BK271" s="355"/>
      <c r="BL271" s="355"/>
      <c r="BM271" s="101"/>
      <c r="BN271" s="101"/>
      <c r="BO271" s="101"/>
      <c r="BP271" s="101"/>
      <c r="BQ271" s="101"/>
      <c r="BR271" s="101"/>
      <c r="BS271" s="101"/>
      <c r="BT271" s="101"/>
      <c r="BU271" s="101"/>
      <c r="BV271" s="101"/>
      <c r="BW271" s="101"/>
      <c r="BX271" s="101"/>
      <c r="BY271" s="101"/>
      <c r="BZ271" s="101"/>
      <c r="CA271" s="101"/>
      <c r="CB271" s="101"/>
      <c r="CC271" s="101"/>
      <c r="CD271" s="101"/>
      <c r="CE271" s="101"/>
      <c r="CF271" s="101"/>
      <c r="CG271" s="101"/>
      <c r="CH271" s="101"/>
      <c r="CI271" s="101"/>
      <c r="CJ271" s="101"/>
      <c r="CK271" s="101"/>
      <c r="CL271" s="101"/>
      <c r="CM271" s="101"/>
      <c r="CN271" s="101"/>
      <c r="CO271" s="101"/>
      <c r="CP271" s="101"/>
      <c r="CQ271" s="101"/>
      <c r="CR271" s="101"/>
      <c r="CS271" s="101"/>
      <c r="CT271" s="101"/>
    </row>
    <row r="272" spans="1:98" ht="12.75" customHeight="1">
      <c r="A272" s="129"/>
      <c r="B272" s="101"/>
      <c r="C272" s="130"/>
      <c r="D272" s="130"/>
      <c r="E272" s="101"/>
      <c r="F272" s="101"/>
      <c r="G272" s="101"/>
      <c r="H272" s="101"/>
      <c r="I272" s="101"/>
      <c r="J272" s="101"/>
      <c r="K272" s="101"/>
      <c r="L272" s="101"/>
      <c r="M272" s="101"/>
      <c r="N272" s="101"/>
      <c r="O272" s="101"/>
      <c r="P272" s="101"/>
      <c r="Q272" s="127"/>
      <c r="R272" s="127"/>
      <c r="S272" s="127"/>
      <c r="T272" s="127"/>
      <c r="U272" s="127"/>
      <c r="V272" s="127"/>
      <c r="W272" s="127"/>
      <c r="X272" s="127"/>
      <c r="Y272" s="127"/>
      <c r="Z272" s="127"/>
      <c r="AA272" s="127"/>
      <c r="AB272" s="101"/>
      <c r="AC272" s="101"/>
      <c r="AD272" s="101"/>
      <c r="AE272" s="101"/>
      <c r="AF272" s="101"/>
      <c r="AG272" s="101"/>
      <c r="AH272" s="101"/>
      <c r="AI272" s="101"/>
      <c r="AJ272" s="101"/>
      <c r="AK272" s="101"/>
      <c r="AL272" s="101"/>
      <c r="AM272" s="101"/>
      <c r="AN272" s="101"/>
      <c r="AO272" s="101"/>
      <c r="AP272" s="101"/>
      <c r="AQ272" s="430" t="s">
        <v>104</v>
      </c>
      <c r="AR272" s="431" t="s">
        <v>222</v>
      </c>
      <c r="AS272" s="432">
        <v>90</v>
      </c>
      <c r="AT272" s="433" t="s">
        <v>104</v>
      </c>
      <c r="AU272" s="171"/>
      <c r="AV272" s="171"/>
      <c r="AW272" s="171"/>
      <c r="AX272" s="355"/>
      <c r="AY272" s="355"/>
      <c r="AZ272" s="355"/>
      <c r="BA272" s="355"/>
      <c r="BB272" s="355"/>
      <c r="BC272" s="355"/>
      <c r="BD272" s="355"/>
      <c r="BE272" s="355"/>
      <c r="BF272" s="355"/>
      <c r="BG272" s="355"/>
      <c r="BH272" s="355"/>
      <c r="BI272" s="355"/>
      <c r="BJ272" s="355"/>
      <c r="BK272" s="355"/>
      <c r="BL272" s="355"/>
      <c r="BM272" s="101"/>
      <c r="BN272" s="101"/>
      <c r="BO272" s="101"/>
      <c r="BP272" s="101"/>
      <c r="BQ272" s="101"/>
      <c r="BR272" s="101"/>
      <c r="BS272" s="101"/>
      <c r="BT272" s="101"/>
      <c r="BU272" s="101"/>
      <c r="BV272" s="101"/>
      <c r="BW272" s="101"/>
      <c r="BX272" s="101"/>
      <c r="BY272" s="101"/>
      <c r="BZ272" s="101"/>
      <c r="CA272" s="101"/>
      <c r="CB272" s="101"/>
      <c r="CC272" s="101"/>
      <c r="CD272" s="101"/>
      <c r="CE272" s="101"/>
      <c r="CF272" s="101"/>
      <c r="CG272" s="101"/>
      <c r="CH272" s="101"/>
      <c r="CI272" s="101"/>
      <c r="CJ272" s="101"/>
      <c r="CK272" s="101"/>
      <c r="CL272" s="101"/>
      <c r="CM272" s="101"/>
      <c r="CN272" s="101"/>
      <c r="CO272" s="101"/>
      <c r="CP272" s="101"/>
      <c r="CQ272" s="101"/>
      <c r="CR272" s="101"/>
      <c r="CS272" s="101"/>
      <c r="CT272" s="101"/>
    </row>
    <row r="273" spans="1:98" ht="12.75" customHeight="1">
      <c r="A273" s="129"/>
      <c r="B273" s="101"/>
      <c r="C273" s="130"/>
      <c r="D273" s="130"/>
      <c r="E273" s="101"/>
      <c r="F273" s="101"/>
      <c r="G273" s="101"/>
      <c r="H273" s="101"/>
      <c r="I273" s="101"/>
      <c r="J273" s="101"/>
      <c r="K273" s="101"/>
      <c r="L273" s="101"/>
      <c r="M273" s="101"/>
      <c r="N273" s="101"/>
      <c r="O273" s="101"/>
      <c r="P273" s="101"/>
      <c r="Q273" s="127"/>
      <c r="R273" s="127"/>
      <c r="S273" s="127"/>
      <c r="T273" s="127"/>
      <c r="U273" s="127"/>
      <c r="V273" s="127"/>
      <c r="W273" s="127"/>
      <c r="X273" s="127"/>
      <c r="Y273" s="127"/>
      <c r="Z273" s="127"/>
      <c r="AA273" s="127"/>
      <c r="AB273" s="101"/>
      <c r="AC273" s="101"/>
      <c r="AD273" s="101"/>
      <c r="AE273" s="101"/>
      <c r="AF273" s="101"/>
      <c r="AG273" s="101"/>
      <c r="AH273" s="101"/>
      <c r="AI273" s="101"/>
      <c r="AJ273" s="101"/>
      <c r="AK273" s="101"/>
      <c r="AL273" s="101"/>
      <c r="AM273" s="101"/>
      <c r="AN273" s="101"/>
      <c r="AO273" s="101"/>
      <c r="AP273" s="101"/>
      <c r="AQ273" s="355"/>
      <c r="AR273" s="355"/>
      <c r="AS273" s="355"/>
      <c r="AT273" s="355"/>
      <c r="AU273" s="171"/>
      <c r="AV273" s="171"/>
      <c r="AW273" s="171"/>
      <c r="AX273" s="355"/>
      <c r="AY273" s="355"/>
      <c r="AZ273" s="355"/>
      <c r="BA273" s="355"/>
      <c r="BB273" s="355"/>
      <c r="BC273" s="355"/>
      <c r="BD273" s="355"/>
      <c r="BE273" s="355"/>
      <c r="BF273" s="355"/>
      <c r="BG273" s="355"/>
      <c r="BH273" s="355"/>
      <c r="BI273" s="355"/>
      <c r="BJ273" s="355"/>
      <c r="BK273" s="355"/>
      <c r="BL273" s="355"/>
      <c r="BM273" s="101"/>
      <c r="BN273" s="101"/>
      <c r="BO273" s="101"/>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c r="CM273" s="101"/>
      <c r="CN273" s="101"/>
      <c r="CO273" s="101"/>
      <c r="CP273" s="101"/>
      <c r="CQ273" s="101"/>
      <c r="CR273" s="101"/>
      <c r="CS273" s="101"/>
      <c r="CT273" s="101"/>
    </row>
    <row r="274" spans="1:98" ht="12.75" customHeight="1">
      <c r="A274" s="129"/>
      <c r="B274" s="101"/>
      <c r="C274" s="130"/>
      <c r="D274" s="130"/>
      <c r="E274" s="101"/>
      <c r="F274" s="101"/>
      <c r="G274" s="101"/>
      <c r="H274" s="101"/>
      <c r="I274" s="101"/>
      <c r="J274" s="101"/>
      <c r="K274" s="101"/>
      <c r="L274" s="101"/>
      <c r="M274" s="101"/>
      <c r="N274" s="101"/>
      <c r="O274" s="101"/>
      <c r="P274" s="101"/>
      <c r="Q274" s="127"/>
      <c r="R274" s="127"/>
      <c r="S274" s="127"/>
      <c r="T274" s="127"/>
      <c r="U274" s="127"/>
      <c r="V274" s="127"/>
      <c r="W274" s="127"/>
      <c r="X274" s="127"/>
      <c r="Y274" s="127"/>
      <c r="Z274" s="127"/>
      <c r="AA274" s="127"/>
      <c r="AB274" s="101"/>
      <c r="AC274" s="101"/>
      <c r="AD274" s="101"/>
      <c r="AE274" s="101"/>
      <c r="AF274" s="101"/>
      <c r="AG274" s="101"/>
      <c r="AH274" s="101"/>
      <c r="AI274" s="101"/>
      <c r="AJ274" s="101"/>
      <c r="AK274" s="101"/>
      <c r="AL274" s="101"/>
      <c r="AM274" s="101"/>
      <c r="AN274" s="101"/>
      <c r="AO274" s="101"/>
      <c r="AP274" s="101"/>
      <c r="AQ274" s="355"/>
      <c r="AR274" s="355"/>
      <c r="AS274" s="355"/>
      <c r="AT274" s="355"/>
      <c r="AU274" s="171"/>
      <c r="AV274" s="171"/>
      <c r="AW274" s="171"/>
      <c r="AX274" s="355"/>
      <c r="AY274" s="355"/>
      <c r="AZ274" s="355"/>
      <c r="BA274" s="355"/>
      <c r="BB274" s="355"/>
      <c r="BC274" s="355"/>
      <c r="BD274" s="355"/>
      <c r="BE274" s="355"/>
      <c r="BF274" s="355"/>
      <c r="BG274" s="355"/>
      <c r="BH274" s="355"/>
      <c r="BI274" s="355"/>
      <c r="BJ274" s="355"/>
      <c r="BK274" s="355"/>
      <c r="BL274" s="355"/>
      <c r="BM274" s="101"/>
      <c r="BN274" s="101"/>
      <c r="BO274" s="101"/>
      <c r="BP274" s="101"/>
      <c r="BQ274" s="101"/>
      <c r="BR274" s="101"/>
      <c r="BS274" s="101"/>
      <c r="BT274" s="101"/>
      <c r="BU274" s="101"/>
      <c r="BV274" s="101"/>
      <c r="BW274" s="101"/>
      <c r="BX274" s="101"/>
      <c r="BY274" s="101"/>
      <c r="BZ274" s="101"/>
      <c r="CA274" s="101"/>
      <c r="CB274" s="101"/>
      <c r="CC274" s="101"/>
      <c r="CD274" s="101"/>
      <c r="CE274" s="101"/>
      <c r="CF274" s="101"/>
      <c r="CG274" s="101"/>
      <c r="CH274" s="101"/>
      <c r="CI274" s="101"/>
      <c r="CJ274" s="101"/>
      <c r="CK274" s="101"/>
      <c r="CL274" s="101"/>
      <c r="CM274" s="101"/>
      <c r="CN274" s="101"/>
      <c r="CO274" s="101"/>
      <c r="CP274" s="101"/>
      <c r="CQ274" s="101"/>
      <c r="CR274" s="101"/>
      <c r="CS274" s="101"/>
      <c r="CT274" s="101"/>
    </row>
    <row r="275" spans="1:98" ht="12.75" customHeight="1">
      <c r="A275" s="129"/>
      <c r="B275" s="101"/>
      <c r="C275" s="130"/>
      <c r="D275" s="130"/>
      <c r="E275" s="101"/>
      <c r="F275" s="101"/>
      <c r="G275" s="101"/>
      <c r="H275" s="101"/>
      <c r="I275" s="101"/>
      <c r="J275" s="101"/>
      <c r="K275" s="101"/>
      <c r="L275" s="101"/>
      <c r="M275" s="101"/>
      <c r="N275" s="101"/>
      <c r="O275" s="101"/>
      <c r="P275" s="101"/>
      <c r="Q275" s="127"/>
      <c r="R275" s="127"/>
      <c r="S275" s="127"/>
      <c r="T275" s="127"/>
      <c r="U275" s="127"/>
      <c r="V275" s="127"/>
      <c r="W275" s="127"/>
      <c r="X275" s="127"/>
      <c r="Y275" s="127"/>
      <c r="Z275" s="127"/>
      <c r="AA275" s="127"/>
      <c r="AB275" s="101"/>
      <c r="AC275" s="101"/>
      <c r="AD275" s="101"/>
      <c r="AE275" s="101"/>
      <c r="AF275" s="101"/>
      <c r="AG275" s="101"/>
      <c r="AH275" s="101"/>
      <c r="AI275" s="101"/>
      <c r="AJ275" s="101"/>
      <c r="AK275" s="101"/>
      <c r="AL275" s="101"/>
      <c r="AM275" s="101"/>
      <c r="AN275" s="101"/>
      <c r="AO275" s="101"/>
      <c r="AP275" s="101"/>
      <c r="AQ275" s="355"/>
      <c r="AR275" s="355"/>
      <c r="AS275" s="355"/>
      <c r="AT275" s="355"/>
      <c r="AU275" s="171"/>
      <c r="AV275" s="171"/>
      <c r="AW275" s="171"/>
      <c r="AX275" s="355"/>
      <c r="AY275" s="355"/>
      <c r="AZ275" s="355"/>
      <c r="BA275" s="355"/>
      <c r="BB275" s="355"/>
      <c r="BC275" s="355"/>
      <c r="BD275" s="355"/>
      <c r="BE275" s="355"/>
      <c r="BF275" s="355"/>
      <c r="BG275" s="355"/>
      <c r="BH275" s="355"/>
      <c r="BI275" s="355"/>
      <c r="BJ275" s="355"/>
      <c r="BK275" s="355"/>
      <c r="BL275" s="355"/>
      <c r="BM275" s="101"/>
      <c r="BN275" s="101"/>
      <c r="BO275" s="101"/>
      <c r="BP275" s="101"/>
      <c r="BQ275" s="101"/>
      <c r="BR275" s="101"/>
      <c r="BS275" s="101"/>
      <c r="BT275" s="101"/>
      <c r="BU275" s="101"/>
      <c r="BV275" s="101"/>
      <c r="BW275" s="101"/>
      <c r="BX275" s="101"/>
      <c r="BY275" s="101"/>
      <c r="BZ275" s="101"/>
      <c r="CA275" s="101"/>
      <c r="CB275" s="101"/>
      <c r="CC275" s="101"/>
      <c r="CD275" s="101"/>
      <c r="CE275" s="101"/>
      <c r="CF275" s="101"/>
      <c r="CG275" s="101"/>
      <c r="CH275" s="101"/>
      <c r="CI275" s="101"/>
      <c r="CJ275" s="101"/>
      <c r="CK275" s="101"/>
      <c r="CL275" s="101"/>
      <c r="CM275" s="101"/>
      <c r="CN275" s="101"/>
      <c r="CO275" s="101"/>
      <c r="CP275" s="101"/>
      <c r="CQ275" s="101"/>
      <c r="CR275" s="101"/>
      <c r="CS275" s="101"/>
      <c r="CT275" s="101"/>
    </row>
    <row r="276" spans="1:98" ht="12.75" customHeight="1">
      <c r="A276" s="129"/>
      <c r="B276" s="101"/>
      <c r="C276" s="130"/>
      <c r="D276" s="130"/>
      <c r="E276" s="101"/>
      <c r="F276" s="101"/>
      <c r="G276" s="101"/>
      <c r="H276" s="101"/>
      <c r="I276" s="101"/>
      <c r="J276" s="101"/>
      <c r="K276" s="101"/>
      <c r="L276" s="101"/>
      <c r="M276" s="101"/>
      <c r="N276" s="101"/>
      <c r="O276" s="101"/>
      <c r="P276" s="101"/>
      <c r="Q276" s="127"/>
      <c r="R276" s="127"/>
      <c r="S276" s="127"/>
      <c r="T276" s="127"/>
      <c r="U276" s="127"/>
      <c r="V276" s="127"/>
      <c r="W276" s="127"/>
      <c r="X276" s="127"/>
      <c r="Y276" s="127"/>
      <c r="Z276" s="127"/>
      <c r="AA276" s="127"/>
      <c r="AB276" s="101"/>
      <c r="AC276" s="101"/>
      <c r="AD276" s="101"/>
      <c r="AE276" s="101"/>
      <c r="AF276" s="101"/>
      <c r="AG276" s="101"/>
      <c r="AH276" s="101"/>
      <c r="AI276" s="101"/>
      <c r="AJ276" s="101"/>
      <c r="AK276" s="101"/>
      <c r="AL276" s="101"/>
      <c r="AM276" s="101"/>
      <c r="AN276" s="101"/>
      <c r="AO276" s="101"/>
      <c r="AP276" s="101"/>
      <c r="AQ276" s="355"/>
      <c r="AR276" s="355"/>
      <c r="AS276" s="355"/>
      <c r="AT276" s="355"/>
      <c r="AU276" s="171"/>
      <c r="AV276" s="171"/>
      <c r="AW276" s="171"/>
      <c r="AX276" s="355"/>
      <c r="AY276" s="355"/>
      <c r="AZ276" s="355"/>
      <c r="BA276" s="355"/>
      <c r="BB276" s="355"/>
      <c r="BC276" s="355"/>
      <c r="BD276" s="355"/>
      <c r="BE276" s="355"/>
      <c r="BF276" s="355"/>
      <c r="BG276" s="355"/>
      <c r="BH276" s="355"/>
      <c r="BI276" s="355"/>
      <c r="BJ276" s="355"/>
      <c r="BK276" s="355"/>
      <c r="BL276" s="355"/>
      <c r="BM276" s="101"/>
      <c r="BN276" s="101"/>
      <c r="BO276" s="101"/>
      <c r="BP276" s="101"/>
      <c r="BQ276" s="101"/>
      <c r="BR276" s="101"/>
      <c r="BS276" s="101"/>
      <c r="BT276" s="101"/>
      <c r="BU276" s="101"/>
      <c r="BV276" s="101"/>
      <c r="BW276" s="101"/>
      <c r="BX276" s="101"/>
      <c r="BY276" s="101"/>
      <c r="BZ276" s="101"/>
      <c r="CA276" s="101"/>
      <c r="CB276" s="101"/>
      <c r="CC276" s="101"/>
      <c r="CD276" s="101"/>
      <c r="CE276" s="101"/>
      <c r="CF276" s="101"/>
      <c r="CG276" s="101"/>
      <c r="CH276" s="101"/>
      <c r="CI276" s="101"/>
      <c r="CJ276" s="101"/>
      <c r="CK276" s="101"/>
      <c r="CL276" s="101"/>
      <c r="CM276" s="101"/>
      <c r="CN276" s="101"/>
      <c r="CO276" s="101"/>
      <c r="CP276" s="101"/>
      <c r="CQ276" s="101"/>
      <c r="CR276" s="101"/>
      <c r="CS276" s="101"/>
      <c r="CT276" s="101"/>
    </row>
    <row r="277" spans="1:98" ht="12.75" customHeight="1">
      <c r="A277" s="129"/>
      <c r="B277" s="101"/>
      <c r="C277" s="130"/>
      <c r="D277" s="130"/>
      <c r="E277" s="101"/>
      <c r="F277" s="101"/>
      <c r="G277" s="101"/>
      <c r="H277" s="101"/>
      <c r="I277" s="101"/>
      <c r="J277" s="101"/>
      <c r="K277" s="101"/>
      <c r="L277" s="101"/>
      <c r="M277" s="101"/>
      <c r="N277" s="101"/>
      <c r="O277" s="101"/>
      <c r="P277" s="101"/>
      <c r="Q277" s="127"/>
      <c r="R277" s="127"/>
      <c r="S277" s="127"/>
      <c r="T277" s="127"/>
      <c r="U277" s="127"/>
      <c r="V277" s="127"/>
      <c r="W277" s="127"/>
      <c r="X277" s="127"/>
      <c r="Y277" s="127"/>
      <c r="Z277" s="127"/>
      <c r="AA277" s="127"/>
      <c r="AB277" s="101"/>
      <c r="AC277" s="101"/>
      <c r="AD277" s="101"/>
      <c r="AE277" s="101"/>
      <c r="AF277" s="101"/>
      <c r="AG277" s="101"/>
      <c r="AH277" s="101"/>
      <c r="AI277" s="101"/>
      <c r="AJ277" s="101"/>
      <c r="AK277" s="101"/>
      <c r="AL277" s="101"/>
      <c r="AM277" s="101"/>
      <c r="AN277" s="101"/>
      <c r="AO277" s="101"/>
      <c r="AP277" s="101"/>
      <c r="AQ277" s="427" t="s">
        <v>223</v>
      </c>
      <c r="AR277" s="428" t="s">
        <v>224</v>
      </c>
      <c r="AS277" s="355"/>
      <c r="AT277" s="355"/>
      <c r="AU277" s="171"/>
      <c r="AV277" s="171"/>
      <c r="AW277" s="171"/>
      <c r="AX277" s="355"/>
      <c r="AY277" s="355"/>
      <c r="AZ277" s="355"/>
      <c r="BA277" s="355"/>
      <c r="BB277" s="355"/>
      <c r="BC277" s="355"/>
      <c r="BD277" s="355"/>
      <c r="BE277" s="355"/>
      <c r="BF277" s="355"/>
      <c r="BG277" s="355"/>
      <c r="BH277" s="355"/>
      <c r="BI277" s="355"/>
      <c r="BJ277" s="355"/>
      <c r="BK277" s="355"/>
      <c r="BL277" s="355"/>
      <c r="BM277" s="101"/>
      <c r="BN277" s="101"/>
      <c r="BO277" s="101"/>
      <c r="BP277" s="101"/>
      <c r="BQ277" s="101"/>
      <c r="BR277" s="101"/>
      <c r="BS277" s="101"/>
      <c r="BT277" s="101"/>
      <c r="BU277" s="101"/>
      <c r="BV277" s="101"/>
      <c r="BW277" s="101"/>
      <c r="BX277" s="101"/>
      <c r="BY277" s="101"/>
      <c r="BZ277" s="101"/>
      <c r="CA277" s="101"/>
      <c r="CB277" s="101"/>
      <c r="CC277" s="101"/>
      <c r="CD277" s="101"/>
      <c r="CE277" s="101"/>
      <c r="CF277" s="101"/>
      <c r="CG277" s="101"/>
      <c r="CH277" s="101"/>
      <c r="CI277" s="101"/>
      <c r="CJ277" s="101"/>
      <c r="CK277" s="101"/>
      <c r="CL277" s="101"/>
      <c r="CM277" s="101"/>
      <c r="CN277" s="101"/>
      <c r="CO277" s="101"/>
      <c r="CP277" s="101"/>
      <c r="CQ277" s="101"/>
      <c r="CR277" s="101"/>
      <c r="CS277" s="101"/>
      <c r="CT277" s="101"/>
    </row>
    <row r="278" spans="1:98" ht="12.75" customHeight="1">
      <c r="A278" s="129"/>
      <c r="B278" s="101"/>
      <c r="C278" s="130"/>
      <c r="D278" s="130"/>
      <c r="E278" s="101"/>
      <c r="F278" s="101"/>
      <c r="G278" s="101"/>
      <c r="H278" s="101"/>
      <c r="I278" s="101"/>
      <c r="J278" s="101"/>
      <c r="K278" s="101"/>
      <c r="L278" s="101"/>
      <c r="M278" s="101"/>
      <c r="N278" s="101"/>
      <c r="O278" s="101"/>
      <c r="P278" s="101"/>
      <c r="Q278" s="127"/>
      <c r="R278" s="127"/>
      <c r="S278" s="127"/>
      <c r="T278" s="127"/>
      <c r="U278" s="127"/>
      <c r="V278" s="127"/>
      <c r="W278" s="127"/>
      <c r="X278" s="127"/>
      <c r="Y278" s="127"/>
      <c r="Z278" s="127"/>
      <c r="AA278" s="127"/>
      <c r="AB278" s="101"/>
      <c r="AC278" s="101"/>
      <c r="AD278" s="101"/>
      <c r="AE278" s="101"/>
      <c r="AF278" s="101"/>
      <c r="AG278" s="101"/>
      <c r="AH278" s="101"/>
      <c r="AI278" s="101"/>
      <c r="AJ278" s="101"/>
      <c r="AK278" s="101"/>
      <c r="AL278" s="101"/>
      <c r="AM278" s="101"/>
      <c r="AN278" s="101"/>
      <c r="AO278" s="101"/>
      <c r="AP278" s="101"/>
      <c r="AQ278" s="436" t="s">
        <v>225</v>
      </c>
      <c r="AR278" s="431" t="s">
        <v>226</v>
      </c>
      <c r="AS278" s="355"/>
      <c r="AT278" s="355"/>
      <c r="AU278" s="171"/>
      <c r="AV278" s="171"/>
      <c r="AW278" s="171"/>
      <c r="AX278" s="355"/>
      <c r="AY278" s="355"/>
      <c r="AZ278" s="355"/>
      <c r="BA278" s="355"/>
      <c r="BB278" s="355"/>
      <c r="BC278" s="355"/>
      <c r="BD278" s="355"/>
      <c r="BE278" s="355"/>
      <c r="BF278" s="355"/>
      <c r="BG278" s="355"/>
      <c r="BH278" s="355"/>
      <c r="BI278" s="355"/>
      <c r="BJ278" s="355"/>
      <c r="BK278" s="355"/>
      <c r="BL278" s="355"/>
      <c r="BM278" s="101"/>
      <c r="BN278" s="101"/>
      <c r="BO278" s="101"/>
      <c r="BP278" s="101"/>
      <c r="BQ278" s="101"/>
      <c r="BR278" s="101"/>
      <c r="BS278" s="101"/>
      <c r="BT278" s="101"/>
      <c r="BU278" s="101"/>
      <c r="BV278" s="101"/>
      <c r="BW278" s="101"/>
      <c r="BX278" s="101"/>
      <c r="BY278" s="101"/>
      <c r="BZ278" s="101"/>
      <c r="CA278" s="101"/>
      <c r="CB278" s="101"/>
      <c r="CC278" s="101"/>
      <c r="CD278" s="101"/>
      <c r="CE278" s="101"/>
      <c r="CF278" s="101"/>
      <c r="CG278" s="101"/>
      <c r="CH278" s="101"/>
      <c r="CI278" s="101"/>
      <c r="CJ278" s="101"/>
      <c r="CK278" s="101"/>
      <c r="CL278" s="101"/>
      <c r="CM278" s="101"/>
      <c r="CN278" s="101"/>
      <c r="CO278" s="101"/>
      <c r="CP278" s="101"/>
      <c r="CQ278" s="101"/>
      <c r="CR278" s="101"/>
      <c r="CS278" s="101"/>
      <c r="CT278" s="101"/>
    </row>
    <row r="279" spans="1:98" ht="12.75" customHeight="1">
      <c r="A279" s="129"/>
      <c r="B279" s="101"/>
      <c r="C279" s="130"/>
      <c r="D279" s="130"/>
      <c r="E279" s="101"/>
      <c r="F279" s="101"/>
      <c r="G279" s="101"/>
      <c r="H279" s="101"/>
      <c r="I279" s="101"/>
      <c r="J279" s="101"/>
      <c r="K279" s="101"/>
      <c r="L279" s="101"/>
      <c r="M279" s="101"/>
      <c r="N279" s="101"/>
      <c r="O279" s="101"/>
      <c r="P279" s="101"/>
      <c r="Q279" s="127"/>
      <c r="R279" s="127"/>
      <c r="S279" s="127"/>
      <c r="T279" s="127"/>
      <c r="U279" s="127"/>
      <c r="V279" s="127"/>
      <c r="W279" s="127"/>
      <c r="X279" s="127"/>
      <c r="Y279" s="127"/>
      <c r="Z279" s="127"/>
      <c r="AA279" s="127"/>
      <c r="AB279" s="101"/>
      <c r="AC279" s="101"/>
      <c r="AD279" s="101"/>
      <c r="AE279" s="101"/>
      <c r="AF279" s="101"/>
      <c r="AG279" s="101"/>
      <c r="AH279" s="101"/>
      <c r="AI279" s="101"/>
      <c r="AJ279" s="101"/>
      <c r="AK279" s="101"/>
      <c r="AL279" s="101"/>
      <c r="AM279" s="101"/>
      <c r="AN279" s="101"/>
      <c r="AO279" s="101"/>
      <c r="AP279" s="101"/>
      <c r="AQ279" s="436" t="s">
        <v>227</v>
      </c>
      <c r="AR279" s="431" t="s">
        <v>228</v>
      </c>
      <c r="AS279" s="355"/>
      <c r="AT279" s="355"/>
      <c r="AU279" s="171"/>
      <c r="AV279" s="171"/>
      <c r="AW279" s="171"/>
      <c r="AX279" s="355"/>
      <c r="AY279" s="355"/>
      <c r="AZ279" s="355"/>
      <c r="BA279" s="355"/>
      <c r="BB279" s="355"/>
      <c r="BC279" s="355"/>
      <c r="BD279" s="355"/>
      <c r="BE279" s="355"/>
      <c r="BF279" s="355"/>
      <c r="BG279" s="355"/>
      <c r="BH279" s="355"/>
      <c r="BI279" s="355"/>
      <c r="BJ279" s="355"/>
      <c r="BK279" s="355"/>
      <c r="BL279" s="355"/>
      <c r="BM279" s="101"/>
      <c r="BN279" s="101"/>
      <c r="BO279" s="101"/>
      <c r="BP279" s="101"/>
      <c r="BQ279" s="101"/>
      <c r="BR279" s="101"/>
      <c r="BS279" s="101"/>
      <c r="BT279" s="101"/>
      <c r="BU279" s="101"/>
      <c r="BV279" s="101"/>
      <c r="BW279" s="101"/>
      <c r="BX279" s="101"/>
      <c r="BY279" s="101"/>
      <c r="BZ279" s="101"/>
      <c r="CA279" s="101"/>
      <c r="CB279" s="101"/>
      <c r="CC279" s="101"/>
      <c r="CD279" s="101"/>
      <c r="CE279" s="101"/>
      <c r="CF279" s="101"/>
      <c r="CG279" s="101"/>
      <c r="CH279" s="101"/>
      <c r="CI279" s="101"/>
      <c r="CJ279" s="101"/>
      <c r="CK279" s="101"/>
      <c r="CL279" s="101"/>
      <c r="CM279" s="101"/>
      <c r="CN279" s="101"/>
      <c r="CO279" s="101"/>
      <c r="CP279" s="101"/>
      <c r="CQ279" s="101"/>
      <c r="CR279" s="101"/>
      <c r="CS279" s="101"/>
      <c r="CT279" s="101"/>
    </row>
    <row r="280" spans="1:98" ht="12.75" customHeight="1">
      <c r="A280" s="129"/>
      <c r="B280" s="101"/>
      <c r="C280" s="130"/>
      <c r="D280" s="130"/>
      <c r="E280" s="101"/>
      <c r="F280" s="101"/>
      <c r="G280" s="101"/>
      <c r="H280" s="101"/>
      <c r="I280" s="101"/>
      <c r="J280" s="101"/>
      <c r="K280" s="101"/>
      <c r="L280" s="101"/>
      <c r="M280" s="101"/>
      <c r="N280" s="101"/>
      <c r="O280" s="101"/>
      <c r="P280" s="101"/>
      <c r="Q280" s="127"/>
      <c r="R280" s="127"/>
      <c r="S280" s="127"/>
      <c r="T280" s="127"/>
      <c r="U280" s="127"/>
      <c r="V280" s="127"/>
      <c r="W280" s="127"/>
      <c r="X280" s="127"/>
      <c r="Y280" s="127"/>
      <c r="Z280" s="127"/>
      <c r="AA280" s="127"/>
      <c r="AB280" s="101"/>
      <c r="AC280" s="101"/>
      <c r="AD280" s="101"/>
      <c r="AE280" s="101"/>
      <c r="AF280" s="101"/>
      <c r="AG280" s="101"/>
      <c r="AH280" s="101"/>
      <c r="AI280" s="101"/>
      <c r="AJ280" s="101"/>
      <c r="AK280" s="101"/>
      <c r="AL280" s="101"/>
      <c r="AM280" s="101"/>
      <c r="AN280" s="101"/>
      <c r="AO280" s="101"/>
      <c r="AP280" s="101"/>
      <c r="AQ280" s="436" t="s">
        <v>229</v>
      </c>
      <c r="AR280" s="431" t="s">
        <v>230</v>
      </c>
      <c r="AS280" s="355"/>
      <c r="AT280" s="355"/>
      <c r="AU280" s="171"/>
      <c r="AV280" s="171"/>
      <c r="AW280" s="171"/>
      <c r="AX280" s="355"/>
      <c r="AY280" s="355"/>
      <c r="AZ280" s="355"/>
      <c r="BA280" s="355"/>
      <c r="BB280" s="355"/>
      <c r="BC280" s="355"/>
      <c r="BD280" s="355"/>
      <c r="BE280" s="355"/>
      <c r="BF280" s="355"/>
      <c r="BG280" s="355"/>
      <c r="BH280" s="355"/>
      <c r="BI280" s="355"/>
      <c r="BJ280" s="355"/>
      <c r="BK280" s="355"/>
      <c r="BL280" s="355"/>
      <c r="BM280" s="101"/>
      <c r="BN280" s="101"/>
      <c r="BO280" s="101"/>
      <c r="BP280" s="101"/>
      <c r="BQ280" s="101"/>
      <c r="BR280" s="101"/>
      <c r="BS280" s="101"/>
      <c r="BT280" s="101"/>
      <c r="BU280" s="101"/>
      <c r="BV280" s="101"/>
      <c r="BW280" s="101"/>
      <c r="BX280" s="101"/>
      <c r="BY280" s="101"/>
      <c r="BZ280" s="101"/>
      <c r="CA280" s="101"/>
      <c r="CB280" s="101"/>
      <c r="CC280" s="101"/>
      <c r="CD280" s="101"/>
      <c r="CE280" s="101"/>
      <c r="CF280" s="101"/>
      <c r="CG280" s="101"/>
      <c r="CH280" s="101"/>
      <c r="CI280" s="101"/>
      <c r="CJ280" s="101"/>
      <c r="CK280" s="101"/>
      <c r="CL280" s="101"/>
      <c r="CM280" s="101"/>
      <c r="CN280" s="101"/>
      <c r="CO280" s="101"/>
      <c r="CP280" s="101"/>
      <c r="CQ280" s="101"/>
      <c r="CR280" s="101"/>
      <c r="CS280" s="101"/>
      <c r="CT280" s="101"/>
    </row>
    <row r="281" spans="1:98" ht="12.75" customHeight="1">
      <c r="A281" s="129"/>
      <c r="B281" s="101"/>
      <c r="C281" s="130"/>
      <c r="D281" s="130"/>
      <c r="E281" s="101"/>
      <c r="F281" s="101"/>
      <c r="G281" s="101"/>
      <c r="H281" s="101"/>
      <c r="I281" s="101"/>
      <c r="J281" s="101"/>
      <c r="K281" s="101"/>
      <c r="L281" s="101"/>
      <c r="M281" s="101"/>
      <c r="N281" s="101"/>
      <c r="O281" s="101"/>
      <c r="P281" s="101"/>
      <c r="Q281" s="127"/>
      <c r="R281" s="127"/>
      <c r="S281" s="127"/>
      <c r="T281" s="127"/>
      <c r="U281" s="127"/>
      <c r="V281" s="127"/>
      <c r="W281" s="127"/>
      <c r="X281" s="127"/>
      <c r="Y281" s="127"/>
      <c r="Z281" s="127"/>
      <c r="AA281" s="127"/>
      <c r="AB281" s="101"/>
      <c r="AC281" s="101"/>
      <c r="AD281" s="101"/>
      <c r="AE281" s="101"/>
      <c r="AF281" s="101"/>
      <c r="AG281" s="101"/>
      <c r="AH281" s="101"/>
      <c r="AI281" s="101"/>
      <c r="AJ281" s="101"/>
      <c r="AK281" s="101"/>
      <c r="AL281" s="101"/>
      <c r="AM281" s="101"/>
      <c r="AN281" s="101"/>
      <c r="AO281" s="101"/>
      <c r="AP281" s="101"/>
      <c r="AQ281" s="436" t="s">
        <v>231</v>
      </c>
      <c r="AR281" s="431" t="s">
        <v>232</v>
      </c>
      <c r="AS281" s="355"/>
      <c r="AT281" s="355"/>
      <c r="AU281" s="171"/>
      <c r="AV281" s="171"/>
      <c r="AW281" s="171"/>
      <c r="AX281" s="355"/>
      <c r="AY281" s="355"/>
      <c r="AZ281" s="355"/>
      <c r="BA281" s="355"/>
      <c r="BB281" s="355"/>
      <c r="BC281" s="355"/>
      <c r="BD281" s="355"/>
      <c r="BE281" s="355"/>
      <c r="BF281" s="355"/>
      <c r="BG281" s="355"/>
      <c r="BH281" s="355"/>
      <c r="BI281" s="355"/>
      <c r="BJ281" s="355"/>
      <c r="BK281" s="355"/>
      <c r="BL281" s="355"/>
      <c r="BM281" s="101"/>
      <c r="BN281" s="101"/>
      <c r="BO281" s="101"/>
      <c r="BP281" s="101"/>
      <c r="BQ281" s="101"/>
      <c r="BR281" s="101"/>
      <c r="BS281" s="101"/>
      <c r="BT281" s="101"/>
      <c r="BU281" s="101"/>
      <c r="BV281" s="101"/>
      <c r="BW281" s="101"/>
      <c r="BX281" s="101"/>
      <c r="BY281" s="101"/>
      <c r="BZ281" s="101"/>
      <c r="CA281" s="101"/>
      <c r="CB281" s="101"/>
      <c r="CC281" s="101"/>
      <c r="CD281" s="101"/>
      <c r="CE281" s="101"/>
      <c r="CF281" s="101"/>
      <c r="CG281" s="101"/>
      <c r="CH281" s="101"/>
      <c r="CI281" s="101"/>
      <c r="CJ281" s="101"/>
      <c r="CK281" s="101"/>
      <c r="CL281" s="101"/>
      <c r="CM281" s="101"/>
      <c r="CN281" s="101"/>
      <c r="CO281" s="101"/>
      <c r="CP281" s="101"/>
      <c r="CQ281" s="101"/>
      <c r="CR281" s="101"/>
      <c r="CS281" s="101"/>
      <c r="CT281" s="101"/>
    </row>
    <row r="282" spans="1:98" ht="12.75" customHeight="1">
      <c r="A282" s="129"/>
      <c r="B282" s="101"/>
      <c r="C282" s="130"/>
      <c r="D282" s="130"/>
      <c r="E282" s="101"/>
      <c r="F282" s="101"/>
      <c r="G282" s="101"/>
      <c r="H282" s="101"/>
      <c r="I282" s="101"/>
      <c r="J282" s="101"/>
      <c r="K282" s="101"/>
      <c r="L282" s="101"/>
      <c r="M282" s="101"/>
      <c r="N282" s="101"/>
      <c r="O282" s="101"/>
      <c r="P282" s="101"/>
      <c r="Q282" s="127"/>
      <c r="R282" s="127"/>
      <c r="S282" s="127"/>
      <c r="T282" s="127"/>
      <c r="U282" s="127"/>
      <c r="V282" s="127"/>
      <c r="W282" s="127"/>
      <c r="X282" s="127"/>
      <c r="Y282" s="127"/>
      <c r="Z282" s="127"/>
      <c r="AA282" s="127"/>
      <c r="AB282" s="101"/>
      <c r="AC282" s="101"/>
      <c r="AD282" s="101"/>
      <c r="AE282" s="101"/>
      <c r="AF282" s="101"/>
      <c r="AG282" s="101"/>
      <c r="AH282" s="101"/>
      <c r="AI282" s="101"/>
      <c r="AJ282" s="101"/>
      <c r="AK282" s="101"/>
      <c r="AL282" s="101"/>
      <c r="AM282" s="101"/>
      <c r="AN282" s="101"/>
      <c r="AO282" s="101"/>
      <c r="AP282" s="101"/>
      <c r="AQ282" s="436" t="s">
        <v>233</v>
      </c>
      <c r="AR282" s="431" t="s">
        <v>234</v>
      </c>
      <c r="AS282" s="355"/>
      <c r="AT282" s="355"/>
      <c r="AU282" s="171"/>
      <c r="AV282" s="171"/>
      <c r="AW282" s="171"/>
      <c r="AX282" s="355"/>
      <c r="AY282" s="355"/>
      <c r="AZ282" s="355"/>
      <c r="BA282" s="355"/>
      <c r="BB282" s="355"/>
      <c r="BC282" s="355"/>
      <c r="BD282" s="355"/>
      <c r="BE282" s="355"/>
      <c r="BF282" s="355"/>
      <c r="BG282" s="355"/>
      <c r="BH282" s="355"/>
      <c r="BI282" s="355"/>
      <c r="BJ282" s="355"/>
      <c r="BK282" s="355"/>
      <c r="BL282" s="355"/>
      <c r="BM282" s="101"/>
      <c r="BN282" s="101"/>
      <c r="BO282" s="101"/>
      <c r="BP282" s="101"/>
      <c r="BQ282" s="101"/>
      <c r="BR282" s="101"/>
      <c r="BS282" s="101"/>
      <c r="BT282" s="101"/>
      <c r="BU282" s="101"/>
      <c r="BV282" s="101"/>
      <c r="BW282" s="101"/>
      <c r="BX282" s="101"/>
      <c r="BY282" s="101"/>
      <c r="BZ282" s="101"/>
      <c r="CA282" s="101"/>
      <c r="CB282" s="101"/>
      <c r="CC282" s="101"/>
      <c r="CD282" s="101"/>
      <c r="CE282" s="101"/>
      <c r="CF282" s="101"/>
      <c r="CG282" s="101"/>
      <c r="CH282" s="101"/>
      <c r="CI282" s="101"/>
      <c r="CJ282" s="101"/>
      <c r="CK282" s="101"/>
      <c r="CL282" s="101"/>
      <c r="CM282" s="101"/>
      <c r="CN282" s="101"/>
      <c r="CO282" s="101"/>
      <c r="CP282" s="101"/>
      <c r="CQ282" s="101"/>
      <c r="CR282" s="101"/>
      <c r="CS282" s="101"/>
      <c r="CT282" s="101"/>
    </row>
    <row r="283" spans="1:98" ht="12.75" customHeight="1">
      <c r="A283" s="129"/>
      <c r="B283" s="101"/>
      <c r="C283" s="130"/>
      <c r="D283" s="130"/>
      <c r="E283" s="101"/>
      <c r="F283" s="101"/>
      <c r="G283" s="101"/>
      <c r="H283" s="101"/>
      <c r="I283" s="101"/>
      <c r="J283" s="101"/>
      <c r="K283" s="101"/>
      <c r="L283" s="101"/>
      <c r="M283" s="101"/>
      <c r="N283" s="101"/>
      <c r="O283" s="101"/>
      <c r="P283" s="101"/>
      <c r="Q283" s="127"/>
      <c r="R283" s="127"/>
      <c r="S283" s="127"/>
      <c r="T283" s="127"/>
      <c r="U283" s="127"/>
      <c r="V283" s="127"/>
      <c r="W283" s="127"/>
      <c r="X283" s="127"/>
      <c r="Y283" s="127"/>
      <c r="Z283" s="127"/>
      <c r="AA283" s="127"/>
      <c r="AB283" s="101"/>
      <c r="AC283" s="101"/>
      <c r="AD283" s="101"/>
      <c r="AE283" s="101"/>
      <c r="AF283" s="101"/>
      <c r="AG283" s="101"/>
      <c r="AH283" s="101"/>
      <c r="AI283" s="101"/>
      <c r="AJ283" s="101"/>
      <c r="AK283" s="101"/>
      <c r="AL283" s="101"/>
      <c r="AM283" s="101"/>
      <c r="AN283" s="101"/>
      <c r="AO283" s="101"/>
      <c r="AP283" s="101"/>
      <c r="AQ283" s="436" t="s">
        <v>235</v>
      </c>
      <c r="AR283" s="431" t="s">
        <v>236</v>
      </c>
      <c r="AS283" s="355"/>
      <c r="AT283" s="355"/>
      <c r="AU283" s="171"/>
      <c r="AV283" s="171"/>
      <c r="AW283" s="171"/>
      <c r="AX283" s="355"/>
      <c r="AY283" s="355"/>
      <c r="AZ283" s="355"/>
      <c r="BA283" s="355"/>
      <c r="BB283" s="355"/>
      <c r="BC283" s="355"/>
      <c r="BD283" s="355"/>
      <c r="BE283" s="355"/>
      <c r="BF283" s="355"/>
      <c r="BG283" s="355"/>
      <c r="BH283" s="355"/>
      <c r="BI283" s="355"/>
      <c r="BJ283" s="355"/>
      <c r="BK283" s="355"/>
      <c r="BL283" s="355"/>
      <c r="BM283" s="101"/>
      <c r="BN283" s="101"/>
      <c r="BO283" s="101"/>
      <c r="BP283" s="101"/>
      <c r="BQ283" s="101"/>
      <c r="BR283" s="101"/>
      <c r="BS283" s="101"/>
      <c r="BT283" s="101"/>
      <c r="BU283" s="101"/>
      <c r="BV283" s="101"/>
      <c r="BW283" s="101"/>
      <c r="BX283" s="101"/>
      <c r="BY283" s="101"/>
      <c r="BZ283" s="101"/>
      <c r="CA283" s="101"/>
      <c r="CB283" s="101"/>
      <c r="CC283" s="101"/>
      <c r="CD283" s="101"/>
      <c r="CE283" s="101"/>
      <c r="CF283" s="101"/>
      <c r="CG283" s="101"/>
      <c r="CH283" s="101"/>
      <c r="CI283" s="101"/>
      <c r="CJ283" s="101"/>
      <c r="CK283" s="101"/>
      <c r="CL283" s="101"/>
      <c r="CM283" s="101"/>
      <c r="CN283" s="101"/>
      <c r="CO283" s="101"/>
      <c r="CP283" s="101"/>
      <c r="CQ283" s="101"/>
      <c r="CR283" s="101"/>
      <c r="CS283" s="101"/>
      <c r="CT283" s="101"/>
    </row>
    <row r="284" spans="1:98" ht="12.75" customHeight="1">
      <c r="A284" s="129"/>
      <c r="B284" s="101"/>
      <c r="C284" s="130"/>
      <c r="D284" s="130"/>
      <c r="E284" s="101"/>
      <c r="F284" s="101"/>
      <c r="G284" s="101"/>
      <c r="H284" s="101"/>
      <c r="I284" s="101"/>
      <c r="J284" s="101"/>
      <c r="K284" s="101"/>
      <c r="L284" s="101"/>
      <c r="M284" s="101"/>
      <c r="N284" s="101"/>
      <c r="O284" s="101"/>
      <c r="P284" s="101"/>
      <c r="Q284" s="127"/>
      <c r="R284" s="127"/>
      <c r="S284" s="127"/>
      <c r="T284" s="127"/>
      <c r="U284" s="127"/>
      <c r="V284" s="127"/>
      <c r="W284" s="127"/>
      <c r="X284" s="127"/>
      <c r="Y284" s="127"/>
      <c r="Z284" s="127"/>
      <c r="AA284" s="127"/>
      <c r="AB284" s="101"/>
      <c r="AC284" s="101"/>
      <c r="AD284" s="101"/>
      <c r="AE284" s="101"/>
      <c r="AF284" s="101"/>
      <c r="AG284" s="101"/>
      <c r="AH284" s="101"/>
      <c r="AI284" s="101"/>
      <c r="AJ284" s="101"/>
      <c r="AK284" s="101"/>
      <c r="AL284" s="101"/>
      <c r="AM284" s="101"/>
      <c r="AN284" s="101"/>
      <c r="AO284" s="101"/>
      <c r="AP284" s="101"/>
      <c r="AQ284" s="436" t="s">
        <v>237</v>
      </c>
      <c r="AR284" s="431" t="s">
        <v>238</v>
      </c>
      <c r="AS284" s="355"/>
      <c r="AT284" s="355"/>
      <c r="AU284" s="171"/>
      <c r="AV284" s="171"/>
      <c r="AW284" s="171"/>
      <c r="AX284" s="355"/>
      <c r="AY284" s="355"/>
      <c r="AZ284" s="355"/>
      <c r="BA284" s="355"/>
      <c r="BB284" s="355"/>
      <c r="BC284" s="355"/>
      <c r="BD284" s="355"/>
      <c r="BE284" s="355"/>
      <c r="BF284" s="355"/>
      <c r="BG284" s="355"/>
      <c r="BH284" s="355"/>
      <c r="BI284" s="355"/>
      <c r="BJ284" s="355"/>
      <c r="BK284" s="355"/>
      <c r="BL284" s="355"/>
      <c r="BM284" s="101"/>
      <c r="BN284" s="101"/>
      <c r="BO284" s="101"/>
      <c r="BP284" s="101"/>
      <c r="BQ284" s="101"/>
      <c r="BR284" s="101"/>
      <c r="BS284" s="101"/>
      <c r="BT284" s="101"/>
      <c r="BU284" s="101"/>
      <c r="BV284" s="101"/>
      <c r="BW284" s="101"/>
      <c r="BX284" s="101"/>
      <c r="BY284" s="101"/>
      <c r="BZ284" s="101"/>
      <c r="CA284" s="101"/>
      <c r="CB284" s="101"/>
      <c r="CC284" s="101"/>
      <c r="CD284" s="101"/>
      <c r="CE284" s="101"/>
      <c r="CF284" s="101"/>
      <c r="CG284" s="101"/>
      <c r="CH284" s="101"/>
      <c r="CI284" s="101"/>
      <c r="CJ284" s="101"/>
      <c r="CK284" s="101"/>
      <c r="CL284" s="101"/>
      <c r="CM284" s="101"/>
      <c r="CN284" s="101"/>
      <c r="CO284" s="101"/>
      <c r="CP284" s="101"/>
      <c r="CQ284" s="101"/>
      <c r="CR284" s="101"/>
      <c r="CS284" s="101"/>
      <c r="CT284" s="101"/>
    </row>
    <row r="285" spans="1:98" ht="12.75" customHeight="1">
      <c r="A285" s="129"/>
      <c r="B285" s="101"/>
      <c r="C285" s="130"/>
      <c r="D285" s="130"/>
      <c r="E285" s="101"/>
      <c r="F285" s="101"/>
      <c r="G285" s="101"/>
      <c r="H285" s="101"/>
      <c r="I285" s="101"/>
      <c r="J285" s="101"/>
      <c r="K285" s="101"/>
      <c r="L285" s="101"/>
      <c r="M285" s="101"/>
      <c r="N285" s="101"/>
      <c r="O285" s="101"/>
      <c r="P285" s="101"/>
      <c r="Q285" s="127"/>
      <c r="R285" s="127"/>
      <c r="S285" s="127"/>
      <c r="T285" s="127"/>
      <c r="U285" s="127"/>
      <c r="V285" s="127"/>
      <c r="W285" s="127"/>
      <c r="X285" s="127"/>
      <c r="Y285" s="127"/>
      <c r="Z285" s="127"/>
      <c r="AA285" s="127"/>
      <c r="AB285" s="101"/>
      <c r="AC285" s="101"/>
      <c r="AD285" s="101"/>
      <c r="AE285" s="101"/>
      <c r="AF285" s="101"/>
      <c r="AG285" s="101"/>
      <c r="AH285" s="101"/>
      <c r="AI285" s="101"/>
      <c r="AJ285" s="101"/>
      <c r="AK285" s="101"/>
      <c r="AL285" s="101"/>
      <c r="AM285" s="101"/>
      <c r="AN285" s="101"/>
      <c r="AO285" s="101"/>
      <c r="AP285" s="101"/>
      <c r="AQ285" s="436" t="s">
        <v>239</v>
      </c>
      <c r="AR285" s="431" t="s">
        <v>240</v>
      </c>
      <c r="AS285" s="355"/>
      <c r="AT285" s="355"/>
      <c r="AU285" s="171"/>
      <c r="AV285" s="171"/>
      <c r="AW285" s="171"/>
      <c r="AX285" s="355"/>
      <c r="AY285" s="355"/>
      <c r="AZ285" s="355"/>
      <c r="BA285" s="355"/>
      <c r="BB285" s="355"/>
      <c r="BC285" s="355"/>
      <c r="BD285" s="355"/>
      <c r="BE285" s="355"/>
      <c r="BF285" s="355"/>
      <c r="BG285" s="355"/>
      <c r="BH285" s="355"/>
      <c r="BI285" s="355"/>
      <c r="BJ285" s="355"/>
      <c r="BK285" s="355"/>
      <c r="BL285" s="355"/>
      <c r="BM285" s="101"/>
      <c r="BN285" s="101"/>
      <c r="BO285" s="101"/>
      <c r="BP285" s="101"/>
      <c r="BQ285" s="101"/>
      <c r="BR285" s="101"/>
      <c r="BS285" s="101"/>
      <c r="BT285" s="101"/>
      <c r="BU285" s="101"/>
      <c r="BV285" s="101"/>
      <c r="BW285" s="101"/>
      <c r="BX285" s="101"/>
      <c r="BY285" s="101"/>
      <c r="BZ285" s="101"/>
      <c r="CA285" s="101"/>
      <c r="CB285" s="101"/>
      <c r="CC285" s="101"/>
      <c r="CD285" s="101"/>
      <c r="CE285" s="101"/>
      <c r="CF285" s="101"/>
      <c r="CG285" s="101"/>
      <c r="CH285" s="101"/>
      <c r="CI285" s="101"/>
      <c r="CJ285" s="101"/>
      <c r="CK285" s="101"/>
      <c r="CL285" s="101"/>
      <c r="CM285" s="101"/>
      <c r="CN285" s="101"/>
      <c r="CO285" s="101"/>
      <c r="CP285" s="101"/>
      <c r="CQ285" s="101"/>
      <c r="CR285" s="101"/>
      <c r="CS285" s="101"/>
      <c r="CT285" s="101"/>
    </row>
    <row r="286" spans="1:98" ht="12.75" customHeight="1">
      <c r="A286" s="129"/>
      <c r="B286" s="101"/>
      <c r="C286" s="130"/>
      <c r="D286" s="130"/>
      <c r="E286" s="101"/>
      <c r="F286" s="101"/>
      <c r="G286" s="101"/>
      <c r="H286" s="101"/>
      <c r="I286" s="101"/>
      <c r="J286" s="101"/>
      <c r="K286" s="101"/>
      <c r="L286" s="101"/>
      <c r="M286" s="101"/>
      <c r="N286" s="101"/>
      <c r="O286" s="101"/>
      <c r="P286" s="101"/>
      <c r="Q286" s="127"/>
      <c r="R286" s="127"/>
      <c r="S286" s="127"/>
      <c r="T286" s="127"/>
      <c r="U286" s="127"/>
      <c r="V286" s="127"/>
      <c r="W286" s="127"/>
      <c r="X286" s="127"/>
      <c r="Y286" s="127"/>
      <c r="Z286" s="127"/>
      <c r="AA286" s="127"/>
      <c r="AB286" s="101"/>
      <c r="AC286" s="101"/>
      <c r="AD286" s="101"/>
      <c r="AE286" s="101"/>
      <c r="AF286" s="101"/>
      <c r="AG286" s="101"/>
      <c r="AH286" s="101"/>
      <c r="AI286" s="101"/>
      <c r="AJ286" s="101"/>
      <c r="AK286" s="101"/>
      <c r="AL286" s="101"/>
      <c r="AM286" s="101"/>
      <c r="AN286" s="101"/>
      <c r="AO286" s="101"/>
      <c r="AP286" s="101"/>
      <c r="AQ286" s="436" t="s">
        <v>241</v>
      </c>
      <c r="AR286" s="431" t="s">
        <v>242</v>
      </c>
      <c r="AS286" s="355"/>
      <c r="AT286" s="355"/>
      <c r="AU286" s="171"/>
      <c r="AV286" s="171"/>
      <c r="AW286" s="171"/>
      <c r="AX286" s="355"/>
      <c r="AY286" s="355"/>
      <c r="AZ286" s="355"/>
      <c r="BA286" s="355"/>
      <c r="BB286" s="355"/>
      <c r="BC286" s="355"/>
      <c r="BD286" s="355"/>
      <c r="BE286" s="355"/>
      <c r="BF286" s="355"/>
      <c r="BG286" s="355"/>
      <c r="BH286" s="355"/>
      <c r="BI286" s="355"/>
      <c r="BJ286" s="355"/>
      <c r="BK286" s="355"/>
      <c r="BL286" s="355"/>
      <c r="BM286" s="101"/>
      <c r="BN286" s="101"/>
      <c r="BO286" s="101"/>
      <c r="BP286" s="101"/>
      <c r="BQ286" s="101"/>
      <c r="BR286" s="101"/>
      <c r="BS286" s="101"/>
      <c r="BT286" s="101"/>
      <c r="BU286" s="101"/>
      <c r="BV286" s="101"/>
      <c r="BW286" s="101"/>
      <c r="BX286" s="101"/>
      <c r="BY286" s="101"/>
      <c r="BZ286" s="101"/>
      <c r="CA286" s="101"/>
      <c r="CB286" s="101"/>
      <c r="CC286" s="101"/>
      <c r="CD286" s="101"/>
      <c r="CE286" s="101"/>
      <c r="CF286" s="101"/>
      <c r="CG286" s="101"/>
      <c r="CH286" s="101"/>
      <c r="CI286" s="101"/>
      <c r="CJ286" s="101"/>
      <c r="CK286" s="101"/>
      <c r="CL286" s="101"/>
      <c r="CM286" s="101"/>
      <c r="CN286" s="101"/>
      <c r="CO286" s="101"/>
      <c r="CP286" s="101"/>
      <c r="CQ286" s="101"/>
      <c r="CR286" s="101"/>
      <c r="CS286" s="101"/>
      <c r="CT286" s="101"/>
    </row>
    <row r="287" spans="1:98" ht="12.75" customHeight="1">
      <c r="A287" s="129"/>
      <c r="B287" s="101"/>
      <c r="C287" s="130"/>
      <c r="D287" s="130"/>
      <c r="E287" s="101"/>
      <c r="F287" s="101"/>
      <c r="G287" s="101"/>
      <c r="H287" s="101"/>
      <c r="I287" s="101"/>
      <c r="J287" s="101"/>
      <c r="K287" s="101"/>
      <c r="L287" s="101"/>
      <c r="M287" s="101"/>
      <c r="N287" s="101"/>
      <c r="O287" s="101"/>
      <c r="P287" s="101"/>
      <c r="Q287" s="127"/>
      <c r="R287" s="127"/>
      <c r="S287" s="127"/>
      <c r="T287" s="127"/>
      <c r="U287" s="127"/>
      <c r="V287" s="127"/>
      <c r="W287" s="127"/>
      <c r="X287" s="127"/>
      <c r="Y287" s="127"/>
      <c r="Z287" s="127"/>
      <c r="AA287" s="127"/>
      <c r="AB287" s="101"/>
      <c r="AC287" s="101"/>
      <c r="AD287" s="101"/>
      <c r="AE287" s="101"/>
      <c r="AF287" s="101"/>
      <c r="AG287" s="101"/>
      <c r="AH287" s="101"/>
      <c r="AI287" s="101"/>
      <c r="AJ287" s="101"/>
      <c r="AK287" s="101"/>
      <c r="AL287" s="101"/>
      <c r="AM287" s="101"/>
      <c r="AN287" s="101"/>
      <c r="AO287" s="101"/>
      <c r="AP287" s="101"/>
      <c r="AQ287" s="436" t="s">
        <v>243</v>
      </c>
      <c r="AR287" s="431" t="s">
        <v>244</v>
      </c>
      <c r="AS287" s="355"/>
      <c r="AT287" s="355"/>
      <c r="AU287" s="171"/>
      <c r="AV287" s="171"/>
      <c r="AW287" s="171"/>
      <c r="AX287" s="355"/>
      <c r="AY287" s="355"/>
      <c r="AZ287" s="355"/>
      <c r="BA287" s="355"/>
      <c r="BB287" s="355"/>
      <c r="BC287" s="355"/>
      <c r="BD287" s="355"/>
      <c r="BE287" s="355"/>
      <c r="BF287" s="355"/>
      <c r="BG287" s="355"/>
      <c r="BH287" s="355"/>
      <c r="BI287" s="355"/>
      <c r="BJ287" s="355"/>
      <c r="BK287" s="355"/>
      <c r="BL287" s="355"/>
      <c r="BM287" s="101"/>
      <c r="BN287" s="101"/>
      <c r="BO287" s="101"/>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c r="CM287" s="101"/>
      <c r="CN287" s="101"/>
      <c r="CO287" s="101"/>
      <c r="CP287" s="101"/>
      <c r="CQ287" s="101"/>
      <c r="CR287" s="101"/>
      <c r="CS287" s="101"/>
      <c r="CT287" s="101"/>
    </row>
    <row r="288" spans="1:98" ht="12.75" customHeight="1">
      <c r="A288" s="129"/>
      <c r="B288" s="101"/>
      <c r="C288" s="130"/>
      <c r="D288" s="130"/>
      <c r="E288" s="101"/>
      <c r="F288" s="101"/>
      <c r="G288" s="101"/>
      <c r="H288" s="101"/>
      <c r="I288" s="101"/>
      <c r="J288" s="101"/>
      <c r="K288" s="101"/>
      <c r="L288" s="101"/>
      <c r="M288" s="101"/>
      <c r="N288" s="101"/>
      <c r="O288" s="101"/>
      <c r="P288" s="101"/>
      <c r="Q288" s="127"/>
      <c r="R288" s="127"/>
      <c r="S288" s="127"/>
      <c r="T288" s="127"/>
      <c r="U288" s="127"/>
      <c r="V288" s="127"/>
      <c r="W288" s="127"/>
      <c r="X288" s="127"/>
      <c r="Y288" s="127"/>
      <c r="Z288" s="127"/>
      <c r="AA288" s="127"/>
      <c r="AB288" s="101"/>
      <c r="AC288" s="101"/>
      <c r="AD288" s="101"/>
      <c r="AE288" s="101"/>
      <c r="AF288" s="101"/>
      <c r="AG288" s="101"/>
      <c r="AH288" s="101"/>
      <c r="AI288" s="101"/>
      <c r="AJ288" s="101"/>
      <c r="AK288" s="101"/>
      <c r="AL288" s="101"/>
      <c r="AM288" s="101"/>
      <c r="AN288" s="101"/>
      <c r="AO288" s="101"/>
      <c r="AP288" s="101"/>
      <c r="AQ288" s="436" t="s">
        <v>245</v>
      </c>
      <c r="AR288" s="431" t="s">
        <v>246</v>
      </c>
      <c r="AS288" s="355"/>
      <c r="AT288" s="355"/>
      <c r="AU288" s="171"/>
      <c r="AV288" s="171"/>
      <c r="AW288" s="171"/>
      <c r="AX288" s="355"/>
      <c r="AY288" s="355"/>
      <c r="AZ288" s="355"/>
      <c r="BA288" s="355"/>
      <c r="BB288" s="355"/>
      <c r="BC288" s="355"/>
      <c r="BD288" s="355"/>
      <c r="BE288" s="355"/>
      <c r="BF288" s="355"/>
      <c r="BG288" s="355"/>
      <c r="BH288" s="355"/>
      <c r="BI288" s="355"/>
      <c r="BJ288" s="355"/>
      <c r="BK288" s="355"/>
      <c r="BL288" s="355"/>
      <c r="BM288" s="101"/>
      <c r="BN288" s="101"/>
      <c r="BO288" s="101"/>
      <c r="BP288" s="101"/>
      <c r="BQ288" s="101"/>
      <c r="BR288" s="101"/>
      <c r="BS288" s="101"/>
      <c r="BT288" s="101"/>
      <c r="BU288" s="101"/>
      <c r="BV288" s="101"/>
      <c r="BW288" s="101"/>
      <c r="BX288" s="101"/>
      <c r="BY288" s="101"/>
      <c r="BZ288" s="101"/>
      <c r="CA288" s="101"/>
      <c r="CB288" s="101"/>
      <c r="CC288" s="101"/>
      <c r="CD288" s="101"/>
      <c r="CE288" s="101"/>
      <c r="CF288" s="101"/>
      <c r="CG288" s="101"/>
      <c r="CH288" s="101"/>
      <c r="CI288" s="101"/>
      <c r="CJ288" s="101"/>
      <c r="CK288" s="101"/>
      <c r="CL288" s="101"/>
      <c r="CM288" s="101"/>
      <c r="CN288" s="101"/>
      <c r="CO288" s="101"/>
      <c r="CP288" s="101"/>
      <c r="CQ288" s="101"/>
      <c r="CR288" s="101"/>
      <c r="CS288" s="101"/>
      <c r="CT288" s="101"/>
    </row>
    <row r="289" spans="1:98" ht="12.75" customHeight="1">
      <c r="A289" s="129"/>
      <c r="B289" s="101"/>
      <c r="C289" s="130"/>
      <c r="D289" s="130"/>
      <c r="E289" s="101"/>
      <c r="F289" s="101"/>
      <c r="G289" s="101"/>
      <c r="H289" s="101"/>
      <c r="I289" s="101"/>
      <c r="J289" s="101"/>
      <c r="K289" s="101"/>
      <c r="L289" s="101"/>
      <c r="M289" s="101"/>
      <c r="N289" s="101"/>
      <c r="O289" s="101"/>
      <c r="P289" s="101"/>
      <c r="Q289" s="127"/>
      <c r="R289" s="127"/>
      <c r="S289" s="127"/>
      <c r="T289" s="127"/>
      <c r="U289" s="127"/>
      <c r="V289" s="127"/>
      <c r="W289" s="127"/>
      <c r="X289" s="127"/>
      <c r="Y289" s="127"/>
      <c r="Z289" s="127"/>
      <c r="AA289" s="127"/>
      <c r="AB289" s="101"/>
      <c r="AC289" s="101"/>
      <c r="AD289" s="101"/>
      <c r="AE289" s="101"/>
      <c r="AF289" s="101"/>
      <c r="AG289" s="101"/>
      <c r="AH289" s="101"/>
      <c r="AI289" s="101"/>
      <c r="AJ289" s="101"/>
      <c r="AK289" s="101"/>
      <c r="AL289" s="101"/>
      <c r="AM289" s="101"/>
      <c r="AN289" s="101"/>
      <c r="AO289" s="101"/>
      <c r="AP289" s="101"/>
      <c r="AQ289" s="436" t="s">
        <v>247</v>
      </c>
      <c r="AR289" s="431" t="s">
        <v>248</v>
      </c>
      <c r="AS289" s="355"/>
      <c r="AT289" s="355"/>
      <c r="AU289" s="171"/>
      <c r="AV289" s="171"/>
      <c r="AW289" s="171"/>
      <c r="AX289" s="355"/>
      <c r="AY289" s="355"/>
      <c r="AZ289" s="355"/>
      <c r="BA289" s="355"/>
      <c r="BB289" s="355"/>
      <c r="BC289" s="355"/>
      <c r="BD289" s="355"/>
      <c r="BE289" s="355"/>
      <c r="BF289" s="355"/>
      <c r="BG289" s="355"/>
      <c r="BH289" s="355"/>
      <c r="BI289" s="355"/>
      <c r="BJ289" s="355"/>
      <c r="BK289" s="355"/>
      <c r="BL289" s="355"/>
      <c r="BM289" s="101"/>
      <c r="BN289" s="101"/>
      <c r="BO289" s="101"/>
      <c r="BP289" s="101"/>
      <c r="BQ289" s="101"/>
      <c r="BR289" s="101"/>
      <c r="BS289" s="101"/>
      <c r="BT289" s="101"/>
      <c r="BU289" s="101"/>
      <c r="BV289" s="101"/>
      <c r="BW289" s="101"/>
      <c r="BX289" s="101"/>
      <c r="BY289" s="101"/>
      <c r="BZ289" s="101"/>
      <c r="CA289" s="101"/>
      <c r="CB289" s="101"/>
      <c r="CC289" s="101"/>
      <c r="CD289" s="101"/>
      <c r="CE289" s="101"/>
      <c r="CF289" s="101"/>
      <c r="CG289" s="101"/>
      <c r="CH289" s="101"/>
      <c r="CI289" s="101"/>
      <c r="CJ289" s="101"/>
      <c r="CK289" s="101"/>
      <c r="CL289" s="101"/>
      <c r="CM289" s="101"/>
      <c r="CN289" s="101"/>
      <c r="CO289" s="101"/>
      <c r="CP289" s="101"/>
      <c r="CQ289" s="101"/>
      <c r="CR289" s="101"/>
      <c r="CS289" s="101"/>
      <c r="CT289" s="101"/>
    </row>
    <row r="290" spans="1:98" ht="12.75" customHeight="1">
      <c r="A290" s="129"/>
      <c r="B290" s="101"/>
      <c r="C290" s="130"/>
      <c r="D290" s="130"/>
      <c r="E290" s="101"/>
      <c r="F290" s="101"/>
      <c r="G290" s="101"/>
      <c r="H290" s="101"/>
      <c r="I290" s="101"/>
      <c r="J290" s="101"/>
      <c r="K290" s="101"/>
      <c r="L290" s="101"/>
      <c r="M290" s="101"/>
      <c r="N290" s="101"/>
      <c r="O290" s="101"/>
      <c r="P290" s="101"/>
      <c r="Q290" s="127"/>
      <c r="R290" s="127"/>
      <c r="S290" s="127"/>
      <c r="T290" s="127"/>
      <c r="U290" s="127"/>
      <c r="V290" s="127"/>
      <c r="W290" s="127"/>
      <c r="X290" s="127"/>
      <c r="Y290" s="127"/>
      <c r="Z290" s="127"/>
      <c r="AA290" s="127"/>
      <c r="AB290" s="101"/>
      <c r="AC290" s="101"/>
      <c r="AD290" s="101"/>
      <c r="AE290" s="101"/>
      <c r="AF290" s="101"/>
      <c r="AG290" s="101"/>
      <c r="AH290" s="101"/>
      <c r="AI290" s="101"/>
      <c r="AJ290" s="101"/>
      <c r="AK290" s="101"/>
      <c r="AL290" s="101"/>
      <c r="AM290" s="101"/>
      <c r="AN290" s="101"/>
      <c r="AO290" s="101"/>
      <c r="AP290" s="101"/>
      <c r="AQ290" s="355"/>
      <c r="AR290" s="355"/>
      <c r="AS290" s="355"/>
      <c r="AT290" s="355"/>
      <c r="AU290" s="171"/>
      <c r="AV290" s="171"/>
      <c r="AW290" s="171"/>
      <c r="AX290" s="355"/>
      <c r="AY290" s="355"/>
      <c r="AZ290" s="355"/>
      <c r="BA290" s="355"/>
      <c r="BB290" s="355"/>
      <c r="BC290" s="355"/>
      <c r="BD290" s="355"/>
      <c r="BE290" s="355"/>
      <c r="BF290" s="355"/>
      <c r="BG290" s="355"/>
      <c r="BH290" s="355"/>
      <c r="BI290" s="355"/>
      <c r="BJ290" s="355"/>
      <c r="BK290" s="355"/>
      <c r="BL290" s="355"/>
      <c r="BM290" s="101"/>
      <c r="BN290" s="101"/>
      <c r="BO290" s="101"/>
      <c r="BP290" s="101"/>
      <c r="BQ290" s="101"/>
      <c r="BR290" s="101"/>
      <c r="BS290" s="101"/>
      <c r="BT290" s="101"/>
      <c r="BU290" s="101"/>
      <c r="BV290" s="101"/>
      <c r="BW290" s="101"/>
      <c r="BX290" s="101"/>
      <c r="BY290" s="101"/>
      <c r="BZ290" s="101"/>
      <c r="CA290" s="101"/>
      <c r="CB290" s="101"/>
      <c r="CC290" s="101"/>
      <c r="CD290" s="101"/>
      <c r="CE290" s="101"/>
      <c r="CF290" s="101"/>
      <c r="CG290" s="101"/>
      <c r="CH290" s="101"/>
      <c r="CI290" s="101"/>
      <c r="CJ290" s="101"/>
      <c r="CK290" s="101"/>
      <c r="CL290" s="101"/>
      <c r="CM290" s="101"/>
      <c r="CN290" s="101"/>
      <c r="CO290" s="101"/>
      <c r="CP290" s="101"/>
      <c r="CQ290" s="101"/>
      <c r="CR290" s="101"/>
      <c r="CS290" s="101"/>
      <c r="CT290" s="101"/>
    </row>
    <row r="291" spans="1:98" ht="12.75" customHeight="1">
      <c r="A291" s="129"/>
      <c r="B291" s="101"/>
      <c r="C291" s="130"/>
      <c r="D291" s="130"/>
      <c r="E291" s="101"/>
      <c r="F291" s="101"/>
      <c r="G291" s="101"/>
      <c r="H291" s="101"/>
      <c r="I291" s="101"/>
      <c r="J291" s="101"/>
      <c r="K291" s="101"/>
      <c r="L291" s="101"/>
      <c r="M291" s="101"/>
      <c r="N291" s="101"/>
      <c r="O291" s="101"/>
      <c r="P291" s="101"/>
      <c r="Q291" s="127"/>
      <c r="R291" s="127"/>
      <c r="S291" s="127"/>
      <c r="T291" s="127"/>
      <c r="U291" s="127"/>
      <c r="V291" s="127"/>
      <c r="W291" s="127"/>
      <c r="X291" s="127"/>
      <c r="Y291" s="127"/>
      <c r="Z291" s="127"/>
      <c r="AA291" s="127"/>
      <c r="AB291" s="101"/>
      <c r="AC291" s="101"/>
      <c r="AD291" s="101"/>
      <c r="AE291" s="101"/>
      <c r="AF291" s="101"/>
      <c r="AG291" s="101"/>
      <c r="AH291" s="101"/>
      <c r="AI291" s="101"/>
      <c r="AJ291" s="101"/>
      <c r="AK291" s="101"/>
      <c r="AL291" s="101"/>
      <c r="AM291" s="101"/>
      <c r="AN291" s="101"/>
      <c r="AO291" s="101"/>
      <c r="AP291" s="101"/>
      <c r="AQ291" s="355"/>
      <c r="AR291" s="355"/>
      <c r="AS291" s="355"/>
      <c r="AT291" s="355"/>
      <c r="AU291" s="171"/>
      <c r="AV291" s="171"/>
      <c r="AW291" s="171"/>
      <c r="AX291" s="355"/>
      <c r="AY291" s="355"/>
      <c r="AZ291" s="355"/>
      <c r="BA291" s="355"/>
      <c r="BB291" s="355"/>
      <c r="BC291" s="355"/>
      <c r="BD291" s="355"/>
      <c r="BE291" s="355"/>
      <c r="BF291" s="355"/>
      <c r="BG291" s="355"/>
      <c r="BH291" s="355"/>
      <c r="BI291" s="355"/>
      <c r="BJ291" s="355"/>
      <c r="BK291" s="355"/>
      <c r="BL291" s="355"/>
      <c r="BM291" s="101"/>
      <c r="BN291" s="101"/>
      <c r="BO291" s="101"/>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c r="CM291" s="101"/>
      <c r="CN291" s="101"/>
      <c r="CO291" s="101"/>
      <c r="CP291" s="101"/>
      <c r="CQ291" s="101"/>
      <c r="CR291" s="101"/>
      <c r="CS291" s="101"/>
      <c r="CT291" s="101"/>
    </row>
    <row r="292" spans="1:98" ht="12.75" customHeight="1">
      <c r="A292" s="129"/>
      <c r="B292" s="101"/>
      <c r="C292" s="130"/>
      <c r="D292" s="130"/>
      <c r="E292" s="101"/>
      <c r="F292" s="101"/>
      <c r="G292" s="101"/>
      <c r="H292" s="101"/>
      <c r="I292" s="101"/>
      <c r="J292" s="101"/>
      <c r="K292" s="101"/>
      <c r="L292" s="101"/>
      <c r="M292" s="101"/>
      <c r="N292" s="101"/>
      <c r="O292" s="101"/>
      <c r="P292" s="101"/>
      <c r="Q292" s="127"/>
      <c r="R292" s="127"/>
      <c r="S292" s="127"/>
      <c r="T292" s="127"/>
      <c r="U292" s="127"/>
      <c r="V292" s="127"/>
      <c r="W292" s="127"/>
      <c r="X292" s="127"/>
      <c r="Y292" s="127"/>
      <c r="Z292" s="127"/>
      <c r="AA292" s="127"/>
      <c r="AB292" s="101"/>
      <c r="AC292" s="101"/>
      <c r="AD292" s="101"/>
      <c r="AE292" s="101"/>
      <c r="AF292" s="101"/>
      <c r="AG292" s="101"/>
      <c r="AH292" s="101"/>
      <c r="AI292" s="101"/>
      <c r="AJ292" s="101"/>
      <c r="AK292" s="101"/>
      <c r="AL292" s="101"/>
      <c r="AM292" s="101"/>
      <c r="AN292" s="101"/>
      <c r="AO292" s="101"/>
      <c r="AP292" s="101"/>
      <c r="AQ292" s="355"/>
      <c r="AR292" s="355"/>
      <c r="AS292" s="355"/>
      <c r="AT292" s="355"/>
      <c r="AU292" s="171"/>
      <c r="AV292" s="171"/>
      <c r="AW292" s="171"/>
      <c r="AX292" s="355"/>
      <c r="AY292" s="355"/>
      <c r="AZ292" s="355"/>
      <c r="BA292" s="355"/>
      <c r="BB292" s="355"/>
      <c r="BC292" s="355"/>
      <c r="BD292" s="355"/>
      <c r="BE292" s="355"/>
      <c r="BF292" s="355"/>
      <c r="BG292" s="355"/>
      <c r="BH292" s="355"/>
      <c r="BI292" s="355"/>
      <c r="BJ292" s="355"/>
      <c r="BK292" s="355"/>
      <c r="BL292" s="355"/>
      <c r="BM292" s="101"/>
      <c r="BN292" s="101"/>
      <c r="BO292" s="101"/>
      <c r="BP292" s="101"/>
      <c r="BQ292" s="101"/>
      <c r="BR292" s="101"/>
      <c r="BS292" s="101"/>
      <c r="BT292" s="101"/>
      <c r="BU292" s="101"/>
      <c r="BV292" s="101"/>
      <c r="BW292" s="101"/>
      <c r="BX292" s="101"/>
      <c r="BY292" s="101"/>
      <c r="BZ292" s="101"/>
      <c r="CA292" s="101"/>
      <c r="CB292" s="101"/>
      <c r="CC292" s="101"/>
      <c r="CD292" s="101"/>
      <c r="CE292" s="101"/>
      <c r="CF292" s="101"/>
      <c r="CG292" s="101"/>
      <c r="CH292" s="101"/>
      <c r="CI292" s="101"/>
      <c r="CJ292" s="101"/>
      <c r="CK292" s="101"/>
      <c r="CL292" s="101"/>
      <c r="CM292" s="101"/>
      <c r="CN292" s="101"/>
      <c r="CO292" s="101"/>
      <c r="CP292" s="101"/>
      <c r="CQ292" s="101"/>
      <c r="CR292" s="101"/>
      <c r="CS292" s="101"/>
      <c r="CT292" s="101"/>
    </row>
    <row r="293" spans="1:98" ht="12.75" customHeight="1">
      <c r="A293" s="129"/>
      <c r="B293" s="101"/>
      <c r="C293" s="130"/>
      <c r="D293" s="130"/>
      <c r="E293" s="101"/>
      <c r="F293" s="101"/>
      <c r="G293" s="101"/>
      <c r="H293" s="101"/>
      <c r="I293" s="101"/>
      <c r="J293" s="101"/>
      <c r="K293" s="101"/>
      <c r="L293" s="101"/>
      <c r="M293" s="101"/>
      <c r="N293" s="101"/>
      <c r="O293" s="101"/>
      <c r="P293" s="101"/>
      <c r="Q293" s="127"/>
      <c r="R293" s="127"/>
      <c r="S293" s="127"/>
      <c r="T293" s="127"/>
      <c r="U293" s="127"/>
      <c r="V293" s="127"/>
      <c r="W293" s="127"/>
      <c r="X293" s="127"/>
      <c r="Y293" s="127"/>
      <c r="Z293" s="127"/>
      <c r="AA293" s="127"/>
      <c r="AB293" s="101"/>
      <c r="AC293" s="101"/>
      <c r="AD293" s="101"/>
      <c r="AE293" s="101"/>
      <c r="AF293" s="101"/>
      <c r="AG293" s="101"/>
      <c r="AH293" s="101"/>
      <c r="AI293" s="101"/>
      <c r="AJ293" s="101"/>
      <c r="AK293" s="101"/>
      <c r="AL293" s="101"/>
      <c r="AM293" s="101"/>
      <c r="AN293" s="101"/>
      <c r="AO293" s="101"/>
      <c r="AP293" s="101"/>
      <c r="AQ293" s="355"/>
      <c r="AR293" s="355"/>
      <c r="AS293" s="355"/>
      <c r="AT293" s="355"/>
      <c r="AU293" s="171"/>
      <c r="AV293" s="171"/>
      <c r="AW293" s="171"/>
      <c r="AX293" s="355"/>
      <c r="AY293" s="355"/>
      <c r="AZ293" s="355"/>
      <c r="BA293" s="355"/>
      <c r="BB293" s="355"/>
      <c r="BC293" s="355"/>
      <c r="BD293" s="355"/>
      <c r="BE293" s="355"/>
      <c r="BF293" s="355"/>
      <c r="BG293" s="355"/>
      <c r="BH293" s="355"/>
      <c r="BI293" s="355"/>
      <c r="BJ293" s="355"/>
      <c r="BK293" s="355"/>
      <c r="BL293" s="355"/>
      <c r="BM293" s="101"/>
      <c r="BN293" s="101"/>
      <c r="BO293" s="101"/>
      <c r="BP293" s="101"/>
      <c r="BQ293" s="101"/>
      <c r="BR293" s="101"/>
      <c r="BS293" s="101"/>
      <c r="BT293" s="101"/>
      <c r="BU293" s="101"/>
      <c r="BV293" s="101"/>
      <c r="BW293" s="101"/>
      <c r="BX293" s="101"/>
      <c r="BY293" s="101"/>
      <c r="BZ293" s="101"/>
      <c r="CA293" s="101"/>
      <c r="CB293" s="101"/>
      <c r="CC293" s="101"/>
      <c r="CD293" s="101"/>
      <c r="CE293" s="101"/>
      <c r="CF293" s="101"/>
      <c r="CG293" s="101"/>
      <c r="CH293" s="101"/>
      <c r="CI293" s="101"/>
      <c r="CJ293" s="101"/>
      <c r="CK293" s="101"/>
      <c r="CL293" s="101"/>
      <c r="CM293" s="101"/>
      <c r="CN293" s="101"/>
      <c r="CO293" s="101"/>
      <c r="CP293" s="101"/>
      <c r="CQ293" s="101"/>
      <c r="CR293" s="101"/>
      <c r="CS293" s="101"/>
      <c r="CT293" s="101"/>
    </row>
    <row r="294" spans="1:98" ht="12.75" customHeight="1">
      <c r="A294" s="129"/>
      <c r="B294" s="101"/>
      <c r="C294" s="130"/>
      <c r="D294" s="130"/>
      <c r="E294" s="101"/>
      <c r="F294" s="101"/>
      <c r="G294" s="101"/>
      <c r="H294" s="101"/>
      <c r="I294" s="101"/>
      <c r="J294" s="101"/>
      <c r="K294" s="101"/>
      <c r="L294" s="101"/>
      <c r="M294" s="101"/>
      <c r="N294" s="101"/>
      <c r="O294" s="101"/>
      <c r="P294" s="101"/>
      <c r="Q294" s="127"/>
      <c r="R294" s="127"/>
      <c r="S294" s="127"/>
      <c r="T294" s="127"/>
      <c r="U294" s="127"/>
      <c r="V294" s="127"/>
      <c r="W294" s="127"/>
      <c r="X294" s="127"/>
      <c r="Y294" s="127"/>
      <c r="Z294" s="127"/>
      <c r="AA294" s="127"/>
      <c r="AB294" s="101"/>
      <c r="AC294" s="101"/>
      <c r="AD294" s="101"/>
      <c r="AE294" s="101"/>
      <c r="AF294" s="101"/>
      <c r="AG294" s="101"/>
      <c r="AH294" s="101"/>
      <c r="AI294" s="101"/>
      <c r="AJ294" s="101"/>
      <c r="AK294" s="101"/>
      <c r="AL294" s="101"/>
      <c r="AM294" s="101"/>
      <c r="AN294" s="101"/>
      <c r="AO294" s="101"/>
      <c r="AP294" s="101"/>
      <c r="AQ294" s="355"/>
      <c r="AR294" s="355"/>
      <c r="AS294" s="355"/>
      <c r="AT294" s="355"/>
      <c r="AU294" s="171"/>
      <c r="AV294" s="171"/>
      <c r="AW294" s="171"/>
      <c r="AX294" s="355"/>
      <c r="AY294" s="355"/>
      <c r="AZ294" s="355"/>
      <c r="BA294" s="355"/>
      <c r="BB294" s="355"/>
      <c r="BC294" s="355"/>
      <c r="BD294" s="355"/>
      <c r="BE294" s="355"/>
      <c r="BF294" s="355"/>
      <c r="BG294" s="355"/>
      <c r="BH294" s="355"/>
      <c r="BI294" s="355"/>
      <c r="BJ294" s="355"/>
      <c r="BK294" s="355"/>
      <c r="BL294" s="355"/>
      <c r="BM294" s="101"/>
      <c r="BN294" s="101"/>
      <c r="BO294" s="101"/>
      <c r="BP294" s="101"/>
      <c r="BQ294" s="101"/>
      <c r="BR294" s="101"/>
      <c r="BS294" s="101"/>
      <c r="BT294" s="101"/>
      <c r="BU294" s="101"/>
      <c r="BV294" s="101"/>
      <c r="BW294" s="101"/>
      <c r="BX294" s="101"/>
      <c r="BY294" s="101"/>
      <c r="BZ294" s="101"/>
      <c r="CA294" s="101"/>
      <c r="CB294" s="101"/>
      <c r="CC294" s="101"/>
      <c r="CD294" s="101"/>
      <c r="CE294" s="101"/>
      <c r="CF294" s="101"/>
      <c r="CG294" s="101"/>
      <c r="CH294" s="101"/>
      <c r="CI294" s="101"/>
      <c r="CJ294" s="101"/>
      <c r="CK294" s="101"/>
      <c r="CL294" s="101"/>
      <c r="CM294" s="101"/>
      <c r="CN294" s="101"/>
      <c r="CO294" s="101"/>
      <c r="CP294" s="101"/>
      <c r="CQ294" s="101"/>
      <c r="CR294" s="101"/>
      <c r="CS294" s="101"/>
      <c r="CT294" s="101"/>
    </row>
    <row r="295" spans="1:98" ht="12.75" customHeight="1">
      <c r="A295" s="129"/>
      <c r="B295" s="101"/>
      <c r="C295" s="130"/>
      <c r="D295" s="130"/>
      <c r="E295" s="101"/>
      <c r="F295" s="101"/>
      <c r="G295" s="101"/>
      <c r="H295" s="101"/>
      <c r="I295" s="101"/>
      <c r="J295" s="101"/>
      <c r="K295" s="101"/>
      <c r="L295" s="101"/>
      <c r="M295" s="101"/>
      <c r="N295" s="101"/>
      <c r="O295" s="101"/>
      <c r="P295" s="101"/>
      <c r="Q295" s="127"/>
      <c r="R295" s="127"/>
      <c r="S295" s="127"/>
      <c r="T295" s="127"/>
      <c r="U295" s="127"/>
      <c r="V295" s="127"/>
      <c r="W295" s="127"/>
      <c r="X295" s="127"/>
      <c r="Y295" s="127"/>
      <c r="Z295" s="127"/>
      <c r="AA295" s="127"/>
      <c r="AB295" s="101"/>
      <c r="AC295" s="101"/>
      <c r="AD295" s="101"/>
      <c r="AE295" s="101"/>
      <c r="AF295" s="101"/>
      <c r="AG295" s="101"/>
      <c r="AH295" s="101"/>
      <c r="AI295" s="101"/>
      <c r="AJ295" s="101"/>
      <c r="AK295" s="101"/>
      <c r="AL295" s="101"/>
      <c r="AM295" s="101"/>
      <c r="AN295" s="101"/>
      <c r="AO295" s="101"/>
      <c r="AP295" s="101"/>
      <c r="AQ295" s="355"/>
      <c r="AR295" s="355"/>
      <c r="AS295" s="355"/>
      <c r="AT295" s="355"/>
      <c r="AU295" s="171"/>
      <c r="AV295" s="171"/>
      <c r="AW295" s="171"/>
      <c r="AX295" s="355"/>
      <c r="AY295" s="355"/>
      <c r="AZ295" s="355"/>
      <c r="BA295" s="355"/>
      <c r="BB295" s="355"/>
      <c r="BC295" s="355"/>
      <c r="BD295" s="355"/>
      <c r="BE295" s="355"/>
      <c r="BF295" s="355"/>
      <c r="BG295" s="355"/>
      <c r="BH295" s="355"/>
      <c r="BI295" s="355"/>
      <c r="BJ295" s="355"/>
      <c r="BK295" s="355"/>
      <c r="BL295" s="355"/>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c r="CM295" s="101"/>
      <c r="CN295" s="101"/>
      <c r="CO295" s="101"/>
      <c r="CP295" s="101"/>
      <c r="CQ295" s="101"/>
      <c r="CR295" s="101"/>
      <c r="CS295" s="101"/>
      <c r="CT295" s="101"/>
    </row>
    <row r="296" spans="1:98" ht="12.75" customHeight="1">
      <c r="A296" s="129"/>
      <c r="B296" s="101"/>
      <c r="C296" s="130"/>
      <c r="D296" s="130"/>
      <c r="E296" s="101"/>
      <c r="F296" s="101"/>
      <c r="G296" s="101"/>
      <c r="H296" s="101"/>
      <c r="I296" s="101"/>
      <c r="J296" s="101"/>
      <c r="K296" s="101"/>
      <c r="L296" s="101"/>
      <c r="M296" s="101"/>
      <c r="N296" s="101"/>
      <c r="O296" s="101"/>
      <c r="P296" s="101"/>
      <c r="Q296" s="127"/>
      <c r="R296" s="127"/>
      <c r="S296" s="127"/>
      <c r="T296" s="127"/>
      <c r="U296" s="127"/>
      <c r="V296" s="127"/>
      <c r="W296" s="127"/>
      <c r="X296" s="127"/>
      <c r="Y296" s="127"/>
      <c r="Z296" s="127"/>
      <c r="AA296" s="127"/>
      <c r="AB296" s="101"/>
      <c r="AC296" s="101"/>
      <c r="AD296" s="101"/>
      <c r="AE296" s="101"/>
      <c r="AF296" s="101"/>
      <c r="AG296" s="101"/>
      <c r="AH296" s="101"/>
      <c r="AI296" s="101"/>
      <c r="AJ296" s="101"/>
      <c r="AK296" s="101"/>
      <c r="AL296" s="101"/>
      <c r="AM296" s="101"/>
      <c r="AN296" s="101"/>
      <c r="AO296" s="101"/>
      <c r="AP296" s="101"/>
      <c r="AQ296" s="355"/>
      <c r="AR296" s="355"/>
      <c r="AS296" s="355"/>
      <c r="AT296" s="355"/>
      <c r="AU296" s="171"/>
      <c r="AV296" s="171"/>
      <c r="AW296" s="171"/>
      <c r="AX296" s="355"/>
      <c r="AY296" s="355"/>
      <c r="AZ296" s="355"/>
      <c r="BA296" s="355"/>
      <c r="BB296" s="355"/>
      <c r="BC296" s="355"/>
      <c r="BD296" s="355"/>
      <c r="BE296" s="355"/>
      <c r="BF296" s="355"/>
      <c r="BG296" s="355"/>
      <c r="BH296" s="355"/>
      <c r="BI296" s="355"/>
      <c r="BJ296" s="355"/>
      <c r="BK296" s="355"/>
      <c r="BL296" s="355"/>
      <c r="BM296" s="101"/>
      <c r="BN296" s="101"/>
      <c r="BO296" s="101"/>
      <c r="BP296" s="101"/>
      <c r="BQ296" s="101"/>
      <c r="BR296" s="101"/>
      <c r="BS296" s="101"/>
      <c r="BT296" s="101"/>
      <c r="BU296" s="101"/>
      <c r="BV296" s="101"/>
      <c r="BW296" s="101"/>
      <c r="BX296" s="101"/>
      <c r="BY296" s="101"/>
      <c r="BZ296" s="101"/>
      <c r="CA296" s="101"/>
      <c r="CB296" s="101"/>
      <c r="CC296" s="101"/>
      <c r="CD296" s="101"/>
      <c r="CE296" s="101"/>
      <c r="CF296" s="101"/>
      <c r="CG296" s="101"/>
      <c r="CH296" s="101"/>
      <c r="CI296" s="101"/>
      <c r="CJ296" s="101"/>
      <c r="CK296" s="101"/>
      <c r="CL296" s="101"/>
      <c r="CM296" s="101"/>
      <c r="CN296" s="101"/>
      <c r="CO296" s="101"/>
      <c r="CP296" s="101"/>
      <c r="CQ296" s="101"/>
      <c r="CR296" s="101"/>
      <c r="CS296" s="101"/>
      <c r="CT296" s="101"/>
    </row>
    <row r="297" spans="1:98" ht="12.75" customHeight="1">
      <c r="A297" s="129"/>
      <c r="B297" s="101"/>
      <c r="C297" s="130"/>
      <c r="D297" s="130"/>
      <c r="E297" s="101"/>
      <c r="F297" s="101"/>
      <c r="G297" s="101"/>
      <c r="H297" s="101"/>
      <c r="I297" s="101"/>
      <c r="J297" s="101"/>
      <c r="K297" s="101"/>
      <c r="L297" s="101"/>
      <c r="M297" s="101"/>
      <c r="N297" s="101"/>
      <c r="O297" s="101"/>
      <c r="P297" s="101"/>
      <c r="Q297" s="127"/>
      <c r="R297" s="127"/>
      <c r="S297" s="127"/>
      <c r="T297" s="127"/>
      <c r="U297" s="127"/>
      <c r="V297" s="127"/>
      <c r="W297" s="127"/>
      <c r="X297" s="127"/>
      <c r="Y297" s="127"/>
      <c r="Z297" s="127"/>
      <c r="AA297" s="127"/>
      <c r="AB297" s="101"/>
      <c r="AC297" s="101"/>
      <c r="AD297" s="101"/>
      <c r="AE297" s="101"/>
      <c r="AF297" s="101"/>
      <c r="AG297" s="101"/>
      <c r="AH297" s="101"/>
      <c r="AI297" s="101"/>
      <c r="AJ297" s="101"/>
      <c r="AK297" s="101"/>
      <c r="AL297" s="101"/>
      <c r="AM297" s="101"/>
      <c r="AN297" s="101"/>
      <c r="AO297" s="101"/>
      <c r="AP297" s="101"/>
      <c r="AQ297" s="355"/>
      <c r="AR297" s="355"/>
      <c r="AS297" s="355"/>
      <c r="AT297" s="355"/>
      <c r="AU297" s="171"/>
      <c r="AV297" s="171"/>
      <c r="AW297" s="171"/>
      <c r="AX297" s="355"/>
      <c r="AY297" s="355"/>
      <c r="AZ297" s="355"/>
      <c r="BA297" s="355"/>
      <c r="BB297" s="355"/>
      <c r="BC297" s="355"/>
      <c r="BD297" s="355"/>
      <c r="BE297" s="355"/>
      <c r="BF297" s="355"/>
      <c r="BG297" s="355"/>
      <c r="BH297" s="355"/>
      <c r="BI297" s="355"/>
      <c r="BJ297" s="355"/>
      <c r="BK297" s="355"/>
      <c r="BL297" s="355"/>
      <c r="BM297" s="101"/>
      <c r="BN297" s="101"/>
      <c r="BO297" s="101"/>
      <c r="BP297" s="101"/>
      <c r="BQ297" s="101"/>
      <c r="BR297" s="101"/>
      <c r="BS297" s="101"/>
      <c r="BT297" s="101"/>
      <c r="BU297" s="101"/>
      <c r="BV297" s="101"/>
      <c r="BW297" s="101"/>
      <c r="BX297" s="101"/>
      <c r="BY297" s="101"/>
      <c r="BZ297" s="101"/>
      <c r="CA297" s="101"/>
      <c r="CB297" s="101"/>
      <c r="CC297" s="101"/>
      <c r="CD297" s="101"/>
      <c r="CE297" s="101"/>
      <c r="CF297" s="101"/>
      <c r="CG297" s="101"/>
      <c r="CH297" s="101"/>
      <c r="CI297" s="101"/>
      <c r="CJ297" s="101"/>
      <c r="CK297" s="101"/>
      <c r="CL297" s="101"/>
      <c r="CM297" s="101"/>
      <c r="CN297" s="101"/>
      <c r="CO297" s="101"/>
      <c r="CP297" s="101"/>
      <c r="CQ297" s="101"/>
      <c r="CR297" s="101"/>
      <c r="CS297" s="101"/>
      <c r="CT297" s="101"/>
    </row>
    <row r="298" spans="1:98" ht="12.75" customHeight="1">
      <c r="A298" s="129"/>
      <c r="B298" s="101"/>
      <c r="C298" s="130"/>
      <c r="D298" s="130"/>
      <c r="E298" s="101"/>
      <c r="F298" s="101"/>
      <c r="G298" s="101"/>
      <c r="H298" s="101"/>
      <c r="I298" s="101"/>
      <c r="J298" s="101"/>
      <c r="K298" s="101"/>
      <c r="L298" s="101"/>
      <c r="M298" s="101"/>
      <c r="N298" s="101"/>
      <c r="O298" s="101"/>
      <c r="P298" s="101"/>
      <c r="Q298" s="127"/>
      <c r="R298" s="127"/>
      <c r="S298" s="127"/>
      <c r="T298" s="127"/>
      <c r="U298" s="127"/>
      <c r="V298" s="127"/>
      <c r="W298" s="127"/>
      <c r="X298" s="127"/>
      <c r="Y298" s="127"/>
      <c r="Z298" s="127"/>
      <c r="AA298" s="127"/>
      <c r="AB298" s="101"/>
      <c r="AC298" s="101"/>
      <c r="AD298" s="101"/>
      <c r="AE298" s="101"/>
      <c r="AF298" s="101"/>
      <c r="AG298" s="101"/>
      <c r="AH298" s="101"/>
      <c r="AI298" s="101"/>
      <c r="AJ298" s="101"/>
      <c r="AK298" s="101"/>
      <c r="AL298" s="101"/>
      <c r="AM298" s="101"/>
      <c r="AN298" s="101"/>
      <c r="AO298" s="101"/>
      <c r="AP298" s="101"/>
      <c r="AQ298" s="355"/>
      <c r="AR298" s="355"/>
      <c r="AS298" s="355"/>
      <c r="AT298" s="355"/>
      <c r="AU298" s="171"/>
      <c r="AV298" s="171"/>
      <c r="AW298" s="171"/>
      <c r="AX298" s="355"/>
      <c r="AY298" s="355"/>
      <c r="AZ298" s="355"/>
      <c r="BA298" s="355"/>
      <c r="BB298" s="355"/>
      <c r="BC298" s="355"/>
      <c r="BD298" s="355"/>
      <c r="BE298" s="355"/>
      <c r="BF298" s="355"/>
      <c r="BG298" s="355"/>
      <c r="BH298" s="355"/>
      <c r="BI298" s="355"/>
      <c r="BJ298" s="355"/>
      <c r="BK298" s="355"/>
      <c r="BL298" s="355"/>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c r="CM298" s="101"/>
      <c r="CN298" s="101"/>
      <c r="CO298" s="101"/>
      <c r="CP298" s="101"/>
      <c r="CQ298" s="101"/>
      <c r="CR298" s="101"/>
      <c r="CS298" s="101"/>
      <c r="CT298" s="101"/>
    </row>
    <row r="299" spans="1:98" ht="12.75" customHeight="1">
      <c r="A299" s="129"/>
      <c r="B299" s="101"/>
      <c r="C299" s="130"/>
      <c r="D299" s="130"/>
      <c r="E299" s="101"/>
      <c r="F299" s="101"/>
      <c r="G299" s="101"/>
      <c r="H299" s="101"/>
      <c r="I299" s="101"/>
      <c r="J299" s="101"/>
      <c r="K299" s="101"/>
      <c r="L299" s="101"/>
      <c r="M299" s="101"/>
      <c r="N299" s="101"/>
      <c r="O299" s="101"/>
      <c r="P299" s="101"/>
      <c r="Q299" s="127"/>
      <c r="R299" s="127"/>
      <c r="S299" s="127"/>
      <c r="T299" s="127"/>
      <c r="U299" s="127"/>
      <c r="V299" s="127"/>
      <c r="W299" s="127"/>
      <c r="X299" s="127"/>
      <c r="Y299" s="127"/>
      <c r="Z299" s="127"/>
      <c r="AA299" s="127"/>
      <c r="AB299" s="101"/>
      <c r="AC299" s="101"/>
      <c r="AD299" s="101"/>
      <c r="AE299" s="101"/>
      <c r="AF299" s="101"/>
      <c r="AG299" s="101"/>
      <c r="AH299" s="101"/>
      <c r="AI299" s="101"/>
      <c r="AJ299" s="101"/>
      <c r="AK299" s="101"/>
      <c r="AL299" s="101"/>
      <c r="AM299" s="101"/>
      <c r="AN299" s="101"/>
      <c r="AO299" s="101"/>
      <c r="AP299" s="101"/>
      <c r="AQ299" s="355"/>
      <c r="AR299" s="355"/>
      <c r="AS299" s="355"/>
      <c r="AT299" s="355"/>
      <c r="AU299" s="171"/>
      <c r="AV299" s="171"/>
      <c r="AW299" s="171"/>
      <c r="AX299" s="355"/>
      <c r="AY299" s="355"/>
      <c r="AZ299" s="355"/>
      <c r="BA299" s="355"/>
      <c r="BB299" s="355"/>
      <c r="BC299" s="355"/>
      <c r="BD299" s="355"/>
      <c r="BE299" s="355"/>
      <c r="BF299" s="355"/>
      <c r="BG299" s="355"/>
      <c r="BH299" s="355"/>
      <c r="BI299" s="355"/>
      <c r="BJ299" s="355"/>
      <c r="BK299" s="355"/>
      <c r="BL299" s="355"/>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c r="CM299" s="101"/>
      <c r="CN299" s="101"/>
      <c r="CO299" s="101"/>
      <c r="CP299" s="101"/>
      <c r="CQ299" s="101"/>
      <c r="CR299" s="101"/>
      <c r="CS299" s="101"/>
      <c r="CT299" s="101"/>
    </row>
    <row r="300" spans="1:98" ht="12.75" customHeight="1">
      <c r="A300" s="129"/>
      <c r="B300" s="101"/>
      <c r="C300" s="130"/>
      <c r="D300" s="130"/>
      <c r="E300" s="101"/>
      <c r="F300" s="101"/>
      <c r="G300" s="101"/>
      <c r="H300" s="101"/>
      <c r="I300" s="101"/>
      <c r="J300" s="101"/>
      <c r="K300" s="101"/>
      <c r="L300" s="101"/>
      <c r="M300" s="101"/>
      <c r="N300" s="101"/>
      <c r="O300" s="101"/>
      <c r="P300" s="101"/>
      <c r="Q300" s="127"/>
      <c r="R300" s="127"/>
      <c r="S300" s="127"/>
      <c r="T300" s="127"/>
      <c r="U300" s="127"/>
      <c r="V300" s="127"/>
      <c r="W300" s="127"/>
      <c r="X300" s="127"/>
      <c r="Y300" s="127"/>
      <c r="Z300" s="127"/>
      <c r="AA300" s="127"/>
      <c r="AB300" s="101"/>
      <c r="AC300" s="101"/>
      <c r="AD300" s="101"/>
      <c r="AE300" s="101"/>
      <c r="AF300" s="101"/>
      <c r="AG300" s="101"/>
      <c r="AH300" s="101"/>
      <c r="AI300" s="101"/>
      <c r="AJ300" s="101"/>
      <c r="AK300" s="101"/>
      <c r="AL300" s="101"/>
      <c r="AM300" s="101"/>
      <c r="AN300" s="101"/>
      <c r="AO300" s="101"/>
      <c r="AP300" s="101"/>
      <c r="AQ300" s="355"/>
      <c r="AR300" s="355"/>
      <c r="AS300" s="355"/>
      <c r="AT300" s="355"/>
      <c r="AU300" s="171"/>
      <c r="AV300" s="171"/>
      <c r="AW300" s="171"/>
      <c r="AX300" s="355"/>
      <c r="AY300" s="355"/>
      <c r="AZ300" s="355"/>
      <c r="BA300" s="355"/>
      <c r="BB300" s="355"/>
      <c r="BC300" s="355"/>
      <c r="BD300" s="355"/>
      <c r="BE300" s="355"/>
      <c r="BF300" s="355"/>
      <c r="BG300" s="355"/>
      <c r="BH300" s="355"/>
      <c r="BI300" s="355"/>
      <c r="BJ300" s="355"/>
      <c r="BK300" s="355"/>
      <c r="BL300" s="355"/>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c r="CM300" s="101"/>
      <c r="CN300" s="101"/>
      <c r="CO300" s="101"/>
      <c r="CP300" s="101"/>
      <c r="CQ300" s="101"/>
      <c r="CR300" s="101"/>
      <c r="CS300" s="101"/>
      <c r="CT300" s="101"/>
    </row>
    <row r="301" spans="1:98" ht="12.75" customHeight="1">
      <c r="A301" s="129"/>
      <c r="B301" s="101"/>
      <c r="C301" s="130"/>
      <c r="D301" s="130"/>
      <c r="E301" s="101"/>
      <c r="F301" s="101"/>
      <c r="G301" s="101"/>
      <c r="H301" s="101"/>
      <c r="I301" s="101"/>
      <c r="J301" s="101"/>
      <c r="K301" s="101"/>
      <c r="L301" s="101"/>
      <c r="M301" s="101"/>
      <c r="N301" s="101"/>
      <c r="O301" s="101"/>
      <c r="P301" s="101"/>
      <c r="Q301" s="127"/>
      <c r="R301" s="127"/>
      <c r="S301" s="127"/>
      <c r="T301" s="127"/>
      <c r="U301" s="127"/>
      <c r="V301" s="127"/>
      <c r="W301" s="127"/>
      <c r="X301" s="127"/>
      <c r="Y301" s="127"/>
      <c r="Z301" s="127"/>
      <c r="AA301" s="127"/>
      <c r="AB301" s="101"/>
      <c r="AC301" s="101"/>
      <c r="AD301" s="101"/>
      <c r="AE301" s="101"/>
      <c r="AF301" s="101"/>
      <c r="AG301" s="101"/>
      <c r="AH301" s="101"/>
      <c r="AI301" s="101"/>
      <c r="AJ301" s="101"/>
      <c r="AK301" s="101"/>
      <c r="AL301" s="101"/>
      <c r="AM301" s="101"/>
      <c r="AN301" s="101"/>
      <c r="AO301" s="101"/>
      <c r="AP301" s="101"/>
      <c r="AQ301" s="355"/>
      <c r="AR301" s="355"/>
      <c r="AS301" s="355"/>
      <c r="AT301" s="355"/>
      <c r="AU301" s="171"/>
      <c r="AV301" s="171"/>
      <c r="AW301" s="171"/>
      <c r="AX301" s="355"/>
      <c r="AY301" s="355"/>
      <c r="AZ301" s="355"/>
      <c r="BA301" s="355"/>
      <c r="BB301" s="355"/>
      <c r="BC301" s="355"/>
      <c r="BD301" s="355"/>
      <c r="BE301" s="355"/>
      <c r="BF301" s="355"/>
      <c r="BG301" s="355"/>
      <c r="BH301" s="355"/>
      <c r="BI301" s="355"/>
      <c r="BJ301" s="355"/>
      <c r="BK301" s="355"/>
      <c r="BL301" s="355"/>
      <c r="BM301" s="101"/>
      <c r="BN301" s="101"/>
      <c r="BO301" s="101"/>
      <c r="BP301" s="101"/>
      <c r="BQ301" s="101"/>
      <c r="BR301" s="101"/>
      <c r="BS301" s="101"/>
      <c r="BT301" s="101"/>
      <c r="BU301" s="101"/>
      <c r="BV301" s="101"/>
      <c r="BW301" s="101"/>
      <c r="BX301" s="101"/>
      <c r="BY301" s="101"/>
      <c r="BZ301" s="101"/>
      <c r="CA301" s="101"/>
      <c r="CB301" s="101"/>
      <c r="CC301" s="101"/>
      <c r="CD301" s="101"/>
      <c r="CE301" s="101"/>
      <c r="CF301" s="101"/>
      <c r="CG301" s="101"/>
      <c r="CH301" s="101"/>
      <c r="CI301" s="101"/>
      <c r="CJ301" s="101"/>
      <c r="CK301" s="101"/>
      <c r="CL301" s="101"/>
      <c r="CM301" s="101"/>
      <c r="CN301" s="101"/>
      <c r="CO301" s="101"/>
      <c r="CP301" s="101"/>
      <c r="CQ301" s="101"/>
      <c r="CR301" s="101"/>
      <c r="CS301" s="101"/>
      <c r="CT301" s="101"/>
    </row>
    <row r="302" spans="1:98" ht="12.75" customHeight="1">
      <c r="A302" s="129"/>
      <c r="B302" s="101"/>
      <c r="C302" s="130"/>
      <c r="D302" s="130"/>
      <c r="E302" s="101"/>
      <c r="F302" s="101"/>
      <c r="G302" s="101"/>
      <c r="H302" s="101"/>
      <c r="I302" s="101"/>
      <c r="J302" s="101"/>
      <c r="K302" s="101"/>
      <c r="L302" s="101"/>
      <c r="M302" s="101"/>
      <c r="N302" s="101"/>
      <c r="O302" s="101"/>
      <c r="P302" s="101"/>
      <c r="Q302" s="127"/>
      <c r="R302" s="127"/>
      <c r="S302" s="127"/>
      <c r="T302" s="127"/>
      <c r="U302" s="127"/>
      <c r="V302" s="127"/>
      <c r="W302" s="127"/>
      <c r="X302" s="127"/>
      <c r="Y302" s="127"/>
      <c r="Z302" s="127"/>
      <c r="AA302" s="127"/>
      <c r="AB302" s="101"/>
      <c r="AC302" s="101"/>
      <c r="AD302" s="101"/>
      <c r="AE302" s="101"/>
      <c r="AF302" s="101"/>
      <c r="AG302" s="101"/>
      <c r="AH302" s="101"/>
      <c r="AI302" s="101"/>
      <c r="AJ302" s="101"/>
      <c r="AK302" s="101"/>
      <c r="AL302" s="101"/>
      <c r="AM302" s="101"/>
      <c r="AN302" s="101"/>
      <c r="AO302" s="101"/>
      <c r="AP302" s="101"/>
      <c r="AQ302" s="355"/>
      <c r="AR302" s="355"/>
      <c r="AS302" s="355"/>
      <c r="AT302" s="355"/>
      <c r="AU302" s="171"/>
      <c r="AV302" s="171"/>
      <c r="AW302" s="171"/>
      <c r="AX302" s="355"/>
      <c r="AY302" s="355"/>
      <c r="AZ302" s="355"/>
      <c r="BA302" s="355"/>
      <c r="BB302" s="355"/>
      <c r="BC302" s="355"/>
      <c r="BD302" s="355"/>
      <c r="BE302" s="355"/>
      <c r="BF302" s="355"/>
      <c r="BG302" s="355"/>
      <c r="BH302" s="355"/>
      <c r="BI302" s="355"/>
      <c r="BJ302" s="355"/>
      <c r="BK302" s="355"/>
      <c r="BL302" s="355"/>
      <c r="BM302" s="101"/>
      <c r="BN302" s="101"/>
      <c r="BO302" s="101"/>
      <c r="BP302" s="101"/>
      <c r="BQ302" s="101"/>
      <c r="BR302" s="101"/>
      <c r="BS302" s="101"/>
      <c r="BT302" s="101"/>
      <c r="BU302" s="101"/>
      <c r="BV302" s="101"/>
      <c r="BW302" s="101"/>
      <c r="BX302" s="101"/>
      <c r="BY302" s="101"/>
      <c r="BZ302" s="101"/>
      <c r="CA302" s="101"/>
      <c r="CB302" s="101"/>
      <c r="CC302" s="101"/>
      <c r="CD302" s="101"/>
      <c r="CE302" s="101"/>
      <c r="CF302" s="101"/>
      <c r="CG302" s="101"/>
      <c r="CH302" s="101"/>
      <c r="CI302" s="101"/>
      <c r="CJ302" s="101"/>
      <c r="CK302" s="101"/>
      <c r="CL302" s="101"/>
      <c r="CM302" s="101"/>
      <c r="CN302" s="101"/>
      <c r="CO302" s="101"/>
      <c r="CP302" s="101"/>
      <c r="CQ302" s="101"/>
      <c r="CR302" s="101"/>
      <c r="CS302" s="101"/>
      <c r="CT302" s="101"/>
    </row>
    <row r="303" spans="1:98" ht="12.75" customHeight="1">
      <c r="A303" s="129"/>
      <c r="B303" s="101"/>
      <c r="C303" s="130"/>
      <c r="D303" s="130"/>
      <c r="E303" s="101"/>
      <c r="F303" s="101"/>
      <c r="G303" s="101"/>
      <c r="H303" s="101"/>
      <c r="I303" s="101"/>
      <c r="J303" s="101"/>
      <c r="K303" s="101"/>
      <c r="L303" s="101"/>
      <c r="M303" s="101"/>
      <c r="N303" s="101"/>
      <c r="O303" s="101"/>
      <c r="P303" s="101"/>
      <c r="Q303" s="127"/>
      <c r="R303" s="127"/>
      <c r="S303" s="127"/>
      <c r="T303" s="127"/>
      <c r="U303" s="127"/>
      <c r="V303" s="127"/>
      <c r="W303" s="127"/>
      <c r="X303" s="127"/>
      <c r="Y303" s="127"/>
      <c r="Z303" s="127"/>
      <c r="AA303" s="127"/>
      <c r="AB303" s="101"/>
      <c r="AC303" s="101"/>
      <c r="AD303" s="101"/>
      <c r="AE303" s="101"/>
      <c r="AF303" s="101"/>
      <c r="AG303" s="101"/>
      <c r="AH303" s="101"/>
      <c r="AI303" s="101"/>
      <c r="AJ303" s="101"/>
      <c r="AK303" s="101"/>
      <c r="AL303" s="101"/>
      <c r="AM303" s="101"/>
      <c r="AN303" s="101"/>
      <c r="AO303" s="101"/>
      <c r="AP303" s="101"/>
      <c r="AQ303" s="355"/>
      <c r="AR303" s="355"/>
      <c r="AS303" s="355"/>
      <c r="AT303" s="355"/>
      <c r="AU303" s="171"/>
      <c r="AV303" s="171"/>
      <c r="AW303" s="171"/>
      <c r="AX303" s="355"/>
      <c r="AY303" s="355"/>
      <c r="AZ303" s="355"/>
      <c r="BA303" s="355"/>
      <c r="BB303" s="355"/>
      <c r="BC303" s="355"/>
      <c r="BD303" s="355"/>
      <c r="BE303" s="355"/>
      <c r="BF303" s="355"/>
      <c r="BG303" s="355"/>
      <c r="BH303" s="355"/>
      <c r="BI303" s="355"/>
      <c r="BJ303" s="355"/>
      <c r="BK303" s="355"/>
      <c r="BL303" s="355"/>
      <c r="BM303" s="101"/>
      <c r="BN303" s="101"/>
      <c r="BO303" s="101"/>
      <c r="BP303" s="101"/>
      <c r="BQ303" s="101"/>
      <c r="BR303" s="101"/>
      <c r="BS303" s="101"/>
      <c r="BT303" s="101"/>
      <c r="BU303" s="101"/>
      <c r="BV303" s="101"/>
      <c r="BW303" s="101"/>
      <c r="BX303" s="101"/>
      <c r="BY303" s="101"/>
      <c r="BZ303" s="101"/>
      <c r="CA303" s="101"/>
      <c r="CB303" s="101"/>
      <c r="CC303" s="101"/>
      <c r="CD303" s="101"/>
      <c r="CE303" s="101"/>
      <c r="CF303" s="101"/>
      <c r="CG303" s="101"/>
      <c r="CH303" s="101"/>
      <c r="CI303" s="101"/>
      <c r="CJ303" s="101"/>
      <c r="CK303" s="101"/>
      <c r="CL303" s="101"/>
      <c r="CM303" s="101"/>
      <c r="CN303" s="101"/>
      <c r="CO303" s="101"/>
      <c r="CP303" s="101"/>
      <c r="CQ303" s="101"/>
      <c r="CR303" s="101"/>
      <c r="CS303" s="101"/>
      <c r="CT303" s="101"/>
    </row>
    <row r="304" spans="1:98" ht="12.75" customHeight="1">
      <c r="A304" s="129"/>
      <c r="B304" s="101"/>
      <c r="C304" s="130"/>
      <c r="D304" s="130"/>
      <c r="E304" s="101"/>
      <c r="F304" s="101"/>
      <c r="G304" s="101"/>
      <c r="H304" s="101"/>
      <c r="I304" s="101"/>
      <c r="J304" s="101"/>
      <c r="K304" s="101"/>
      <c r="L304" s="101"/>
      <c r="M304" s="101"/>
      <c r="N304" s="101"/>
      <c r="O304" s="101"/>
      <c r="P304" s="101"/>
      <c r="Q304" s="127"/>
      <c r="R304" s="127"/>
      <c r="S304" s="127"/>
      <c r="T304" s="127"/>
      <c r="U304" s="127"/>
      <c r="V304" s="127"/>
      <c r="W304" s="127"/>
      <c r="X304" s="127"/>
      <c r="Y304" s="127"/>
      <c r="Z304" s="127"/>
      <c r="AA304" s="127"/>
      <c r="AB304" s="101"/>
      <c r="AC304" s="101"/>
      <c r="AD304" s="101"/>
      <c r="AE304" s="101"/>
      <c r="AF304" s="101"/>
      <c r="AG304" s="101"/>
      <c r="AH304" s="101"/>
      <c r="AI304" s="101"/>
      <c r="AJ304" s="101"/>
      <c r="AK304" s="101"/>
      <c r="AL304" s="101"/>
      <c r="AM304" s="101"/>
      <c r="AN304" s="101"/>
      <c r="AO304" s="101"/>
      <c r="AP304" s="101"/>
      <c r="AQ304" s="355"/>
      <c r="AR304" s="355"/>
      <c r="AS304" s="355"/>
      <c r="AT304" s="355"/>
      <c r="AU304" s="171"/>
      <c r="AV304" s="171"/>
      <c r="AW304" s="171"/>
      <c r="AX304" s="355"/>
      <c r="AY304" s="355"/>
      <c r="AZ304" s="355"/>
      <c r="BA304" s="355"/>
      <c r="BB304" s="355"/>
      <c r="BC304" s="355"/>
      <c r="BD304" s="355"/>
      <c r="BE304" s="355"/>
      <c r="BF304" s="355"/>
      <c r="BG304" s="355"/>
      <c r="BH304" s="355"/>
      <c r="BI304" s="355"/>
      <c r="BJ304" s="355"/>
      <c r="BK304" s="355"/>
      <c r="BL304" s="355"/>
      <c r="BM304" s="101"/>
      <c r="BN304" s="101"/>
      <c r="BO304" s="101"/>
      <c r="BP304" s="101"/>
      <c r="BQ304" s="101"/>
      <c r="BR304" s="101"/>
      <c r="BS304" s="101"/>
      <c r="BT304" s="101"/>
      <c r="BU304" s="101"/>
      <c r="BV304" s="101"/>
      <c r="BW304" s="101"/>
      <c r="BX304" s="101"/>
      <c r="BY304" s="101"/>
      <c r="BZ304" s="101"/>
      <c r="CA304" s="101"/>
      <c r="CB304" s="101"/>
      <c r="CC304" s="101"/>
      <c r="CD304" s="101"/>
      <c r="CE304" s="101"/>
      <c r="CF304" s="101"/>
      <c r="CG304" s="101"/>
      <c r="CH304" s="101"/>
      <c r="CI304" s="101"/>
      <c r="CJ304" s="101"/>
      <c r="CK304" s="101"/>
      <c r="CL304" s="101"/>
      <c r="CM304" s="101"/>
      <c r="CN304" s="101"/>
      <c r="CO304" s="101"/>
      <c r="CP304" s="101"/>
      <c r="CQ304" s="101"/>
      <c r="CR304" s="101"/>
      <c r="CS304" s="101"/>
      <c r="CT304" s="101"/>
    </row>
    <row r="305" spans="1:98" ht="12.75" customHeight="1">
      <c r="A305" s="129"/>
      <c r="B305" s="101"/>
      <c r="C305" s="130"/>
      <c r="D305" s="130"/>
      <c r="E305" s="101"/>
      <c r="F305" s="101"/>
      <c r="G305" s="101"/>
      <c r="H305" s="101"/>
      <c r="I305" s="101"/>
      <c r="J305" s="101"/>
      <c r="K305" s="101"/>
      <c r="L305" s="101"/>
      <c r="M305" s="101"/>
      <c r="N305" s="101"/>
      <c r="O305" s="101"/>
      <c r="P305" s="101"/>
      <c r="Q305" s="127"/>
      <c r="R305" s="127"/>
      <c r="S305" s="127"/>
      <c r="T305" s="127"/>
      <c r="U305" s="127"/>
      <c r="V305" s="127"/>
      <c r="W305" s="127"/>
      <c r="X305" s="127"/>
      <c r="Y305" s="127"/>
      <c r="Z305" s="127"/>
      <c r="AA305" s="127"/>
      <c r="AB305" s="101"/>
      <c r="AC305" s="101"/>
      <c r="AD305" s="101"/>
      <c r="AE305" s="101"/>
      <c r="AF305" s="101"/>
      <c r="AG305" s="101"/>
      <c r="AH305" s="101"/>
      <c r="AI305" s="101"/>
      <c r="AJ305" s="101"/>
      <c r="AK305" s="101"/>
      <c r="AL305" s="101"/>
      <c r="AM305" s="101"/>
      <c r="AN305" s="101"/>
      <c r="AO305" s="101"/>
      <c r="AP305" s="101"/>
      <c r="AQ305" s="355"/>
      <c r="AR305" s="355"/>
      <c r="AS305" s="355"/>
      <c r="AT305" s="355"/>
      <c r="AU305" s="171"/>
      <c r="AV305" s="171"/>
      <c r="AW305" s="171"/>
      <c r="AX305" s="355"/>
      <c r="AY305" s="355"/>
      <c r="AZ305" s="355"/>
      <c r="BA305" s="355"/>
      <c r="BB305" s="355"/>
      <c r="BC305" s="355"/>
      <c r="BD305" s="355"/>
      <c r="BE305" s="355"/>
      <c r="BF305" s="355"/>
      <c r="BG305" s="355"/>
      <c r="BH305" s="355"/>
      <c r="BI305" s="355"/>
      <c r="BJ305" s="355"/>
      <c r="BK305" s="355"/>
      <c r="BL305" s="355"/>
      <c r="BM305" s="101"/>
      <c r="BN305" s="101"/>
      <c r="BO305" s="101"/>
      <c r="BP305" s="101"/>
      <c r="BQ305" s="101"/>
      <c r="BR305" s="101"/>
      <c r="BS305" s="101"/>
      <c r="BT305" s="101"/>
      <c r="BU305" s="101"/>
      <c r="BV305" s="101"/>
      <c r="BW305" s="101"/>
      <c r="BX305" s="101"/>
      <c r="BY305" s="101"/>
      <c r="BZ305" s="101"/>
      <c r="CA305" s="101"/>
      <c r="CB305" s="101"/>
      <c r="CC305" s="101"/>
      <c r="CD305" s="101"/>
      <c r="CE305" s="101"/>
      <c r="CF305" s="101"/>
      <c r="CG305" s="101"/>
      <c r="CH305" s="101"/>
      <c r="CI305" s="101"/>
      <c r="CJ305" s="101"/>
      <c r="CK305" s="101"/>
      <c r="CL305" s="101"/>
      <c r="CM305" s="101"/>
      <c r="CN305" s="101"/>
      <c r="CO305" s="101"/>
      <c r="CP305" s="101"/>
      <c r="CQ305" s="101"/>
      <c r="CR305" s="101"/>
      <c r="CS305" s="101"/>
      <c r="CT305" s="101"/>
    </row>
    <row r="306" spans="1:98" ht="12.75" customHeight="1">
      <c r="A306" s="129"/>
      <c r="B306" s="101"/>
      <c r="C306" s="130"/>
      <c r="D306" s="130"/>
      <c r="E306" s="101"/>
      <c r="F306" s="101"/>
      <c r="G306" s="101"/>
      <c r="H306" s="101"/>
      <c r="I306" s="101"/>
      <c r="J306" s="101"/>
      <c r="K306" s="101"/>
      <c r="L306" s="101"/>
      <c r="M306" s="101"/>
      <c r="N306" s="101"/>
      <c r="O306" s="101"/>
      <c r="P306" s="101"/>
      <c r="Q306" s="127"/>
      <c r="R306" s="127"/>
      <c r="S306" s="127"/>
      <c r="T306" s="127"/>
      <c r="U306" s="127"/>
      <c r="V306" s="127"/>
      <c r="W306" s="127"/>
      <c r="X306" s="127"/>
      <c r="Y306" s="127"/>
      <c r="Z306" s="127"/>
      <c r="AA306" s="127"/>
      <c r="AB306" s="101"/>
      <c r="AC306" s="101"/>
      <c r="AD306" s="101"/>
      <c r="AE306" s="101"/>
      <c r="AF306" s="101"/>
      <c r="AG306" s="101"/>
      <c r="AH306" s="101"/>
      <c r="AI306" s="101"/>
      <c r="AJ306" s="101"/>
      <c r="AK306" s="101"/>
      <c r="AL306" s="101"/>
      <c r="AM306" s="101"/>
      <c r="AN306" s="101"/>
      <c r="AO306" s="101"/>
      <c r="AP306" s="101"/>
      <c r="AQ306" s="355"/>
      <c r="AR306" s="355"/>
      <c r="AS306" s="355"/>
      <c r="AT306" s="355"/>
      <c r="AU306" s="171"/>
      <c r="AV306" s="171"/>
      <c r="AW306" s="171"/>
      <c r="AX306" s="355"/>
      <c r="AY306" s="355"/>
      <c r="AZ306" s="355"/>
      <c r="BA306" s="355"/>
      <c r="BB306" s="355"/>
      <c r="BC306" s="355"/>
      <c r="BD306" s="355"/>
      <c r="BE306" s="355"/>
      <c r="BF306" s="355"/>
      <c r="BG306" s="355"/>
      <c r="BH306" s="355"/>
      <c r="BI306" s="355"/>
      <c r="BJ306" s="355"/>
      <c r="BK306" s="355"/>
      <c r="BL306" s="355"/>
      <c r="BM306" s="101"/>
      <c r="BN306" s="101"/>
      <c r="BO306" s="101"/>
      <c r="BP306" s="101"/>
      <c r="BQ306" s="101"/>
      <c r="BR306" s="101"/>
      <c r="BS306" s="101"/>
      <c r="BT306" s="101"/>
      <c r="BU306" s="101"/>
      <c r="BV306" s="101"/>
      <c r="BW306" s="101"/>
      <c r="BX306" s="101"/>
      <c r="BY306" s="101"/>
      <c r="BZ306" s="101"/>
      <c r="CA306" s="101"/>
      <c r="CB306" s="101"/>
      <c r="CC306" s="101"/>
      <c r="CD306" s="101"/>
      <c r="CE306" s="101"/>
      <c r="CF306" s="101"/>
      <c r="CG306" s="101"/>
      <c r="CH306" s="101"/>
      <c r="CI306" s="101"/>
      <c r="CJ306" s="101"/>
      <c r="CK306" s="101"/>
      <c r="CL306" s="101"/>
      <c r="CM306" s="101"/>
      <c r="CN306" s="101"/>
      <c r="CO306" s="101"/>
      <c r="CP306" s="101"/>
      <c r="CQ306" s="101"/>
      <c r="CR306" s="101"/>
      <c r="CS306" s="101"/>
      <c r="CT306" s="101"/>
    </row>
    <row r="307" spans="1:98" ht="12.75" customHeight="1">
      <c r="A307" s="129"/>
      <c r="B307" s="101"/>
      <c r="C307" s="130"/>
      <c r="D307" s="130"/>
      <c r="E307" s="101"/>
      <c r="F307" s="101"/>
      <c r="G307" s="101"/>
      <c r="H307" s="101"/>
      <c r="I307" s="101"/>
      <c r="J307" s="101"/>
      <c r="K307" s="101"/>
      <c r="L307" s="101"/>
      <c r="M307" s="101"/>
      <c r="N307" s="101"/>
      <c r="O307" s="101"/>
      <c r="P307" s="101"/>
      <c r="Q307" s="127"/>
      <c r="R307" s="127"/>
      <c r="S307" s="127"/>
      <c r="T307" s="127"/>
      <c r="U307" s="127"/>
      <c r="V307" s="127"/>
      <c r="W307" s="127"/>
      <c r="X307" s="127"/>
      <c r="Y307" s="127"/>
      <c r="Z307" s="127"/>
      <c r="AA307" s="127"/>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c r="BT307" s="101"/>
      <c r="BU307" s="101"/>
      <c r="BV307" s="101"/>
      <c r="BW307" s="101"/>
      <c r="BX307" s="101"/>
      <c r="BY307" s="101"/>
      <c r="BZ307" s="101"/>
      <c r="CA307" s="101"/>
      <c r="CB307" s="101"/>
      <c r="CC307" s="101"/>
      <c r="CD307" s="101"/>
      <c r="CE307" s="101"/>
      <c r="CF307" s="101"/>
      <c r="CG307" s="101"/>
      <c r="CH307" s="101"/>
      <c r="CI307" s="101"/>
      <c r="CJ307" s="101"/>
      <c r="CK307" s="101"/>
      <c r="CL307" s="101"/>
      <c r="CM307" s="101"/>
      <c r="CN307" s="101"/>
      <c r="CO307" s="101"/>
      <c r="CP307" s="101"/>
      <c r="CQ307" s="101"/>
      <c r="CR307" s="101"/>
      <c r="CS307" s="101"/>
      <c r="CT307" s="101"/>
    </row>
    <row r="308" spans="1:98" ht="12.75" customHeight="1">
      <c r="A308" s="129"/>
      <c r="B308" s="101"/>
      <c r="C308" s="130"/>
      <c r="D308" s="130"/>
      <c r="E308" s="101"/>
      <c r="F308" s="101"/>
      <c r="G308" s="101"/>
      <c r="H308" s="101"/>
      <c r="I308" s="101"/>
      <c r="J308" s="101"/>
      <c r="K308" s="101"/>
      <c r="L308" s="101"/>
      <c r="M308" s="101"/>
      <c r="N308" s="101"/>
      <c r="O308" s="101"/>
      <c r="P308" s="101"/>
      <c r="Q308" s="127"/>
      <c r="R308" s="127"/>
      <c r="S308" s="127"/>
      <c r="T308" s="127"/>
      <c r="U308" s="127"/>
      <c r="V308" s="127"/>
      <c r="W308" s="127"/>
      <c r="X308" s="127"/>
      <c r="Y308" s="127"/>
      <c r="Z308" s="127"/>
      <c r="AA308" s="127"/>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1"/>
      <c r="BU308" s="101"/>
      <c r="BV308" s="101"/>
      <c r="BW308" s="101"/>
      <c r="BX308" s="101"/>
      <c r="BY308" s="101"/>
      <c r="BZ308" s="101"/>
      <c r="CA308" s="101"/>
      <c r="CB308" s="101"/>
      <c r="CC308" s="101"/>
      <c r="CD308" s="101"/>
      <c r="CE308" s="101"/>
      <c r="CF308" s="101"/>
      <c r="CG308" s="101"/>
      <c r="CH308" s="101"/>
      <c r="CI308" s="101"/>
      <c r="CJ308" s="101"/>
      <c r="CK308" s="101"/>
      <c r="CL308" s="101"/>
      <c r="CM308" s="101"/>
      <c r="CN308" s="101"/>
      <c r="CO308" s="101"/>
      <c r="CP308" s="101"/>
      <c r="CQ308" s="101"/>
      <c r="CR308" s="101"/>
      <c r="CS308" s="101"/>
      <c r="CT308" s="101"/>
    </row>
    <row r="309" spans="1:98" ht="12.75" customHeight="1">
      <c r="A309" s="129"/>
      <c r="B309" s="101"/>
      <c r="C309" s="130"/>
      <c r="D309" s="130"/>
      <c r="E309" s="101"/>
      <c r="F309" s="101"/>
      <c r="G309" s="101"/>
      <c r="H309" s="101"/>
      <c r="I309" s="101"/>
      <c r="J309" s="101"/>
      <c r="K309" s="101"/>
      <c r="L309" s="101"/>
      <c r="M309" s="101"/>
      <c r="N309" s="101"/>
      <c r="O309" s="101"/>
      <c r="P309" s="101"/>
      <c r="Q309" s="127"/>
      <c r="R309" s="127"/>
      <c r="S309" s="127"/>
      <c r="T309" s="127"/>
      <c r="U309" s="127"/>
      <c r="V309" s="127"/>
      <c r="W309" s="127"/>
      <c r="X309" s="127"/>
      <c r="Y309" s="127"/>
      <c r="Z309" s="127"/>
      <c r="AA309" s="127"/>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1"/>
      <c r="BU309" s="101"/>
      <c r="BV309" s="101"/>
      <c r="BW309" s="101"/>
      <c r="BX309" s="101"/>
      <c r="BY309" s="101"/>
      <c r="BZ309" s="101"/>
      <c r="CA309" s="101"/>
      <c r="CB309" s="101"/>
      <c r="CC309" s="101"/>
      <c r="CD309" s="101"/>
      <c r="CE309" s="101"/>
      <c r="CF309" s="101"/>
      <c r="CG309" s="101"/>
      <c r="CH309" s="101"/>
      <c r="CI309" s="101"/>
      <c r="CJ309" s="101"/>
      <c r="CK309" s="101"/>
      <c r="CL309" s="101"/>
      <c r="CM309" s="101"/>
      <c r="CN309" s="101"/>
      <c r="CO309" s="101"/>
      <c r="CP309" s="101"/>
      <c r="CQ309" s="101"/>
      <c r="CR309" s="101"/>
      <c r="CS309" s="101"/>
      <c r="CT309" s="101"/>
    </row>
    <row r="310" spans="1:98" ht="12.75" customHeight="1">
      <c r="A310" s="129"/>
      <c r="B310" s="101"/>
      <c r="C310" s="130"/>
      <c r="D310" s="130"/>
      <c r="E310" s="101"/>
      <c r="F310" s="101"/>
      <c r="G310" s="101"/>
      <c r="H310" s="101"/>
      <c r="I310" s="101"/>
      <c r="J310" s="101"/>
      <c r="K310" s="101"/>
      <c r="L310" s="101"/>
      <c r="M310" s="101"/>
      <c r="N310" s="101"/>
      <c r="O310" s="101"/>
      <c r="P310" s="101"/>
      <c r="Q310" s="127"/>
      <c r="R310" s="127"/>
      <c r="S310" s="127"/>
      <c r="T310" s="127"/>
      <c r="U310" s="127"/>
      <c r="V310" s="127"/>
      <c r="W310" s="127"/>
      <c r="X310" s="127"/>
      <c r="Y310" s="127"/>
      <c r="Z310" s="127"/>
      <c r="AA310" s="127"/>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c r="BT310" s="101"/>
      <c r="BU310" s="101"/>
      <c r="BV310" s="101"/>
      <c r="BW310" s="101"/>
      <c r="BX310" s="101"/>
      <c r="BY310" s="101"/>
      <c r="BZ310" s="101"/>
      <c r="CA310" s="101"/>
      <c r="CB310" s="101"/>
      <c r="CC310" s="101"/>
      <c r="CD310" s="101"/>
      <c r="CE310" s="101"/>
      <c r="CF310" s="101"/>
      <c r="CG310" s="101"/>
      <c r="CH310" s="101"/>
      <c r="CI310" s="101"/>
      <c r="CJ310" s="101"/>
      <c r="CK310" s="101"/>
      <c r="CL310" s="101"/>
      <c r="CM310" s="101"/>
      <c r="CN310" s="101"/>
      <c r="CO310" s="101"/>
      <c r="CP310" s="101"/>
      <c r="CQ310" s="101"/>
      <c r="CR310" s="101"/>
      <c r="CS310" s="101"/>
      <c r="CT310" s="101"/>
    </row>
    <row r="311" spans="1:98" ht="12.75" customHeight="1">
      <c r="A311" s="129"/>
      <c r="B311" s="101"/>
      <c r="C311" s="130"/>
      <c r="D311" s="130"/>
      <c r="E311" s="101"/>
      <c r="F311" s="101"/>
      <c r="G311" s="101"/>
      <c r="H311" s="101"/>
      <c r="I311" s="101"/>
      <c r="J311" s="101"/>
      <c r="K311" s="101"/>
      <c r="L311" s="101"/>
      <c r="M311" s="101"/>
      <c r="N311" s="101"/>
      <c r="O311" s="101"/>
      <c r="P311" s="101"/>
      <c r="Q311" s="127"/>
      <c r="R311" s="127"/>
      <c r="S311" s="127"/>
      <c r="T311" s="127"/>
      <c r="U311" s="127"/>
      <c r="V311" s="127"/>
      <c r="W311" s="127"/>
      <c r="X311" s="127"/>
      <c r="Y311" s="127"/>
      <c r="Z311" s="127"/>
      <c r="AA311" s="127"/>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c r="BT311" s="101"/>
      <c r="BU311" s="101"/>
      <c r="BV311" s="101"/>
      <c r="BW311" s="101"/>
      <c r="BX311" s="101"/>
      <c r="BY311" s="101"/>
      <c r="BZ311" s="101"/>
      <c r="CA311" s="101"/>
      <c r="CB311" s="101"/>
      <c r="CC311" s="101"/>
      <c r="CD311" s="101"/>
      <c r="CE311" s="101"/>
      <c r="CF311" s="101"/>
      <c r="CG311" s="101"/>
      <c r="CH311" s="101"/>
      <c r="CI311" s="101"/>
      <c r="CJ311" s="101"/>
      <c r="CK311" s="101"/>
      <c r="CL311" s="101"/>
      <c r="CM311" s="101"/>
      <c r="CN311" s="101"/>
      <c r="CO311" s="101"/>
      <c r="CP311" s="101"/>
      <c r="CQ311" s="101"/>
      <c r="CR311" s="101"/>
      <c r="CS311" s="101"/>
      <c r="CT311" s="101"/>
    </row>
    <row r="312" spans="1:98" ht="12.75" customHeight="1">
      <c r="A312" s="129"/>
      <c r="B312" s="101"/>
      <c r="C312" s="130"/>
      <c r="D312" s="130"/>
      <c r="E312" s="101"/>
      <c r="F312" s="101"/>
      <c r="G312" s="101"/>
      <c r="H312" s="101"/>
      <c r="I312" s="101"/>
      <c r="J312" s="101"/>
      <c r="K312" s="101"/>
      <c r="L312" s="101"/>
      <c r="M312" s="101"/>
      <c r="N312" s="101"/>
      <c r="O312" s="101"/>
      <c r="P312" s="101"/>
      <c r="Q312" s="127"/>
      <c r="R312" s="127"/>
      <c r="S312" s="127"/>
      <c r="T312" s="127"/>
      <c r="U312" s="127"/>
      <c r="V312" s="127"/>
      <c r="W312" s="127"/>
      <c r="X312" s="127"/>
      <c r="Y312" s="127"/>
      <c r="Z312" s="127"/>
      <c r="AA312" s="127"/>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c r="BT312" s="101"/>
      <c r="BU312" s="101"/>
      <c r="BV312" s="101"/>
      <c r="BW312" s="101"/>
      <c r="BX312" s="101"/>
      <c r="BY312" s="101"/>
      <c r="BZ312" s="101"/>
      <c r="CA312" s="101"/>
      <c r="CB312" s="101"/>
      <c r="CC312" s="101"/>
      <c r="CD312" s="101"/>
      <c r="CE312" s="101"/>
      <c r="CF312" s="101"/>
      <c r="CG312" s="101"/>
      <c r="CH312" s="101"/>
      <c r="CI312" s="101"/>
      <c r="CJ312" s="101"/>
      <c r="CK312" s="101"/>
      <c r="CL312" s="101"/>
      <c r="CM312" s="101"/>
      <c r="CN312" s="101"/>
      <c r="CO312" s="101"/>
      <c r="CP312" s="101"/>
      <c r="CQ312" s="101"/>
      <c r="CR312" s="101"/>
      <c r="CS312" s="101"/>
      <c r="CT312" s="101"/>
    </row>
    <row r="313" spans="1:98" ht="12.75" customHeight="1">
      <c r="A313" s="129"/>
      <c r="B313" s="101"/>
      <c r="C313" s="130"/>
      <c r="D313" s="130"/>
      <c r="E313" s="101"/>
      <c r="F313" s="101"/>
      <c r="G313" s="101"/>
      <c r="H313" s="101"/>
      <c r="I313" s="101"/>
      <c r="J313" s="101"/>
      <c r="K313" s="101"/>
      <c r="L313" s="101"/>
      <c r="M313" s="101"/>
      <c r="N313" s="101"/>
      <c r="O313" s="101"/>
      <c r="P313" s="101"/>
      <c r="Q313" s="127"/>
      <c r="R313" s="127"/>
      <c r="S313" s="127"/>
      <c r="T313" s="127"/>
      <c r="U313" s="127"/>
      <c r="V313" s="127"/>
      <c r="W313" s="127"/>
      <c r="X313" s="127"/>
      <c r="Y313" s="127"/>
      <c r="Z313" s="127"/>
      <c r="AA313" s="127"/>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c r="BT313" s="101"/>
      <c r="BU313" s="101"/>
      <c r="BV313" s="101"/>
      <c r="BW313" s="101"/>
      <c r="BX313" s="101"/>
      <c r="BY313" s="101"/>
      <c r="BZ313" s="101"/>
      <c r="CA313" s="101"/>
      <c r="CB313" s="101"/>
      <c r="CC313" s="101"/>
      <c r="CD313" s="101"/>
      <c r="CE313" s="101"/>
      <c r="CF313" s="101"/>
      <c r="CG313" s="101"/>
      <c r="CH313" s="101"/>
      <c r="CI313" s="101"/>
      <c r="CJ313" s="101"/>
      <c r="CK313" s="101"/>
      <c r="CL313" s="101"/>
      <c r="CM313" s="101"/>
      <c r="CN313" s="101"/>
      <c r="CO313" s="101"/>
      <c r="CP313" s="101"/>
      <c r="CQ313" s="101"/>
      <c r="CR313" s="101"/>
      <c r="CS313" s="101"/>
      <c r="CT313" s="101"/>
    </row>
    <row r="314" spans="1:98" ht="12.75" customHeight="1">
      <c r="A314" s="129"/>
      <c r="B314" s="101"/>
      <c r="C314" s="130"/>
      <c r="D314" s="130"/>
      <c r="E314" s="101"/>
      <c r="F314" s="101"/>
      <c r="G314" s="101"/>
      <c r="H314" s="101"/>
      <c r="I314" s="101"/>
      <c r="J314" s="101"/>
      <c r="K314" s="101"/>
      <c r="L314" s="101"/>
      <c r="M314" s="101"/>
      <c r="N314" s="101"/>
      <c r="O314" s="101"/>
      <c r="P314" s="101"/>
      <c r="Q314" s="127"/>
      <c r="R314" s="127"/>
      <c r="S314" s="127"/>
      <c r="T314" s="127"/>
      <c r="U314" s="127"/>
      <c r="V314" s="127"/>
      <c r="W314" s="127"/>
      <c r="X314" s="127"/>
      <c r="Y314" s="127"/>
      <c r="Z314" s="127"/>
      <c r="AA314" s="127"/>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c r="BT314" s="101"/>
      <c r="BU314" s="101"/>
      <c r="BV314" s="101"/>
      <c r="BW314" s="101"/>
      <c r="BX314" s="101"/>
      <c r="BY314" s="101"/>
      <c r="BZ314" s="101"/>
      <c r="CA314" s="101"/>
      <c r="CB314" s="101"/>
      <c r="CC314" s="101"/>
      <c r="CD314" s="101"/>
      <c r="CE314" s="101"/>
      <c r="CF314" s="101"/>
      <c r="CG314" s="101"/>
      <c r="CH314" s="101"/>
      <c r="CI314" s="101"/>
      <c r="CJ314" s="101"/>
      <c r="CK314" s="101"/>
      <c r="CL314" s="101"/>
      <c r="CM314" s="101"/>
      <c r="CN314" s="101"/>
      <c r="CO314" s="101"/>
      <c r="CP314" s="101"/>
      <c r="CQ314" s="101"/>
      <c r="CR314" s="101"/>
      <c r="CS314" s="101"/>
      <c r="CT314" s="101"/>
    </row>
    <row r="315" spans="1:98" ht="12.75" customHeight="1">
      <c r="A315" s="129"/>
      <c r="B315" s="101"/>
      <c r="C315" s="130"/>
      <c r="D315" s="130"/>
      <c r="E315" s="101"/>
      <c r="F315" s="101"/>
      <c r="G315" s="101"/>
      <c r="H315" s="101"/>
      <c r="I315" s="101"/>
      <c r="J315" s="101"/>
      <c r="K315" s="101"/>
      <c r="L315" s="101"/>
      <c r="M315" s="101"/>
      <c r="N315" s="101"/>
      <c r="O315" s="101"/>
      <c r="P315" s="101"/>
      <c r="Q315" s="127"/>
      <c r="R315" s="127"/>
      <c r="S315" s="127"/>
      <c r="T315" s="127"/>
      <c r="U315" s="127"/>
      <c r="V315" s="127"/>
      <c r="W315" s="127"/>
      <c r="X315" s="127"/>
      <c r="Y315" s="127"/>
      <c r="Z315" s="127"/>
      <c r="AA315" s="127"/>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c r="BT315" s="101"/>
      <c r="BU315" s="101"/>
      <c r="BV315" s="101"/>
      <c r="BW315" s="101"/>
      <c r="BX315" s="101"/>
      <c r="BY315" s="101"/>
      <c r="BZ315" s="101"/>
      <c r="CA315" s="101"/>
      <c r="CB315" s="101"/>
      <c r="CC315" s="101"/>
      <c r="CD315" s="101"/>
      <c r="CE315" s="101"/>
      <c r="CF315" s="101"/>
      <c r="CG315" s="101"/>
      <c r="CH315" s="101"/>
      <c r="CI315" s="101"/>
      <c r="CJ315" s="101"/>
      <c r="CK315" s="101"/>
      <c r="CL315" s="101"/>
      <c r="CM315" s="101"/>
      <c r="CN315" s="101"/>
      <c r="CO315" s="101"/>
      <c r="CP315" s="101"/>
      <c r="CQ315" s="101"/>
      <c r="CR315" s="101"/>
      <c r="CS315" s="101"/>
      <c r="CT315" s="101"/>
    </row>
    <row r="316" spans="1:98" ht="12.75" customHeight="1">
      <c r="A316" s="129"/>
      <c r="B316" s="101"/>
      <c r="C316" s="130"/>
      <c r="D316" s="130"/>
      <c r="E316" s="101"/>
      <c r="F316" s="101"/>
      <c r="G316" s="101"/>
      <c r="H316" s="101"/>
      <c r="I316" s="101"/>
      <c r="J316" s="101"/>
      <c r="K316" s="101"/>
      <c r="L316" s="101"/>
      <c r="M316" s="101"/>
      <c r="N316" s="101"/>
      <c r="O316" s="101"/>
      <c r="P316" s="101"/>
      <c r="Q316" s="127"/>
      <c r="R316" s="127"/>
      <c r="S316" s="127"/>
      <c r="T316" s="127"/>
      <c r="U316" s="127"/>
      <c r="V316" s="127"/>
      <c r="W316" s="127"/>
      <c r="X316" s="127"/>
      <c r="Y316" s="127"/>
      <c r="Z316" s="127"/>
      <c r="AA316" s="127"/>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c r="BT316" s="101"/>
      <c r="BU316" s="101"/>
      <c r="BV316" s="101"/>
      <c r="BW316" s="101"/>
      <c r="BX316" s="101"/>
      <c r="BY316" s="101"/>
      <c r="BZ316" s="101"/>
      <c r="CA316" s="101"/>
      <c r="CB316" s="101"/>
      <c r="CC316" s="101"/>
      <c r="CD316" s="101"/>
      <c r="CE316" s="101"/>
      <c r="CF316" s="101"/>
      <c r="CG316" s="101"/>
      <c r="CH316" s="101"/>
      <c r="CI316" s="101"/>
      <c r="CJ316" s="101"/>
      <c r="CK316" s="101"/>
      <c r="CL316" s="101"/>
      <c r="CM316" s="101"/>
      <c r="CN316" s="101"/>
      <c r="CO316" s="101"/>
      <c r="CP316" s="101"/>
      <c r="CQ316" s="101"/>
      <c r="CR316" s="101"/>
      <c r="CS316" s="101"/>
      <c r="CT316" s="101"/>
    </row>
    <row r="317" spans="1:98" ht="12.75" customHeight="1">
      <c r="A317" s="129"/>
      <c r="B317" s="101"/>
      <c r="C317" s="130"/>
      <c r="D317" s="130"/>
      <c r="E317" s="101"/>
      <c r="F317" s="101"/>
      <c r="G317" s="101"/>
      <c r="H317" s="101"/>
      <c r="I317" s="101"/>
      <c r="J317" s="101"/>
      <c r="K317" s="101"/>
      <c r="L317" s="101"/>
      <c r="M317" s="101"/>
      <c r="N317" s="101"/>
      <c r="O317" s="101"/>
      <c r="P317" s="101"/>
      <c r="Q317" s="127"/>
      <c r="R317" s="127"/>
      <c r="S317" s="127"/>
      <c r="T317" s="127"/>
      <c r="U317" s="127"/>
      <c r="V317" s="127"/>
      <c r="W317" s="127"/>
      <c r="X317" s="127"/>
      <c r="Y317" s="127"/>
      <c r="Z317" s="127"/>
      <c r="AA317" s="127"/>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c r="BT317" s="101"/>
      <c r="BU317" s="101"/>
      <c r="BV317" s="101"/>
      <c r="BW317" s="101"/>
      <c r="BX317" s="101"/>
      <c r="BY317" s="101"/>
      <c r="BZ317" s="101"/>
      <c r="CA317" s="101"/>
      <c r="CB317" s="101"/>
      <c r="CC317" s="101"/>
      <c r="CD317" s="101"/>
      <c r="CE317" s="101"/>
      <c r="CF317" s="101"/>
      <c r="CG317" s="101"/>
      <c r="CH317" s="101"/>
      <c r="CI317" s="101"/>
      <c r="CJ317" s="101"/>
      <c r="CK317" s="101"/>
      <c r="CL317" s="101"/>
      <c r="CM317" s="101"/>
      <c r="CN317" s="101"/>
      <c r="CO317" s="101"/>
      <c r="CP317" s="101"/>
      <c r="CQ317" s="101"/>
      <c r="CR317" s="101"/>
      <c r="CS317" s="101"/>
      <c r="CT317" s="101"/>
    </row>
    <row r="318" spans="1:98" ht="12.75" customHeight="1">
      <c r="A318" s="129"/>
      <c r="B318" s="101"/>
      <c r="C318" s="130"/>
      <c r="D318" s="130"/>
      <c r="E318" s="101"/>
      <c r="F318" s="101"/>
      <c r="G318" s="101"/>
      <c r="H318" s="101"/>
      <c r="I318" s="101"/>
      <c r="J318" s="101"/>
      <c r="K318" s="101"/>
      <c r="L318" s="101"/>
      <c r="M318" s="101"/>
      <c r="N318" s="101"/>
      <c r="O318" s="101"/>
      <c r="P318" s="101"/>
      <c r="Q318" s="127"/>
      <c r="R318" s="127"/>
      <c r="S318" s="127"/>
      <c r="T318" s="127"/>
      <c r="U318" s="127"/>
      <c r="V318" s="127"/>
      <c r="W318" s="127"/>
      <c r="X318" s="127"/>
      <c r="Y318" s="127"/>
      <c r="Z318" s="127"/>
      <c r="AA318" s="127"/>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c r="BT318" s="101"/>
      <c r="BU318" s="101"/>
      <c r="BV318" s="101"/>
      <c r="BW318" s="101"/>
      <c r="BX318" s="101"/>
      <c r="BY318" s="101"/>
      <c r="BZ318" s="101"/>
      <c r="CA318" s="101"/>
      <c r="CB318" s="101"/>
      <c r="CC318" s="101"/>
      <c r="CD318" s="101"/>
      <c r="CE318" s="101"/>
      <c r="CF318" s="101"/>
      <c r="CG318" s="101"/>
      <c r="CH318" s="101"/>
      <c r="CI318" s="101"/>
      <c r="CJ318" s="101"/>
      <c r="CK318" s="101"/>
      <c r="CL318" s="101"/>
      <c r="CM318" s="101"/>
      <c r="CN318" s="101"/>
      <c r="CO318" s="101"/>
      <c r="CP318" s="101"/>
      <c r="CQ318" s="101"/>
      <c r="CR318" s="101"/>
      <c r="CS318" s="101"/>
      <c r="CT318" s="101"/>
    </row>
    <row r="319" spans="1:98" ht="12.75" customHeight="1">
      <c r="A319" s="129"/>
      <c r="B319" s="101"/>
      <c r="C319" s="130"/>
      <c r="D319" s="130"/>
      <c r="E319" s="101"/>
      <c r="F319" s="101"/>
      <c r="G319" s="101"/>
      <c r="H319" s="101"/>
      <c r="I319" s="101"/>
      <c r="J319" s="101"/>
      <c r="K319" s="101"/>
      <c r="L319" s="101"/>
      <c r="M319" s="101"/>
      <c r="N319" s="101"/>
      <c r="O319" s="101"/>
      <c r="P319" s="101"/>
      <c r="Q319" s="127"/>
      <c r="R319" s="127"/>
      <c r="S319" s="127"/>
      <c r="T319" s="127"/>
      <c r="U319" s="127"/>
      <c r="V319" s="127"/>
      <c r="W319" s="127"/>
      <c r="X319" s="127"/>
      <c r="Y319" s="127"/>
      <c r="Z319" s="127"/>
      <c r="AA319" s="127"/>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1"/>
      <c r="BU319" s="101"/>
      <c r="BV319" s="101"/>
      <c r="BW319" s="101"/>
      <c r="BX319" s="101"/>
      <c r="BY319" s="101"/>
      <c r="BZ319" s="101"/>
      <c r="CA319" s="101"/>
      <c r="CB319" s="101"/>
      <c r="CC319" s="101"/>
      <c r="CD319" s="101"/>
      <c r="CE319" s="101"/>
      <c r="CF319" s="101"/>
      <c r="CG319" s="101"/>
      <c r="CH319" s="101"/>
      <c r="CI319" s="101"/>
      <c r="CJ319" s="101"/>
      <c r="CK319" s="101"/>
      <c r="CL319" s="101"/>
      <c r="CM319" s="101"/>
      <c r="CN319" s="101"/>
      <c r="CO319" s="101"/>
      <c r="CP319" s="101"/>
      <c r="CQ319" s="101"/>
      <c r="CR319" s="101"/>
      <c r="CS319" s="101"/>
      <c r="CT319" s="101"/>
    </row>
    <row r="320" spans="1:98" ht="12.75" customHeight="1">
      <c r="A320" s="129"/>
      <c r="B320" s="101"/>
      <c r="C320" s="130"/>
      <c r="D320" s="130"/>
      <c r="E320" s="101"/>
      <c r="F320" s="101"/>
      <c r="G320" s="101"/>
      <c r="H320" s="101"/>
      <c r="I320" s="101"/>
      <c r="J320" s="101"/>
      <c r="K320" s="101"/>
      <c r="L320" s="101"/>
      <c r="M320" s="101"/>
      <c r="N320" s="101"/>
      <c r="O320" s="101"/>
      <c r="P320" s="101"/>
      <c r="Q320" s="127"/>
      <c r="R320" s="127"/>
      <c r="S320" s="127"/>
      <c r="T320" s="127"/>
      <c r="U320" s="127"/>
      <c r="V320" s="127"/>
      <c r="W320" s="127"/>
      <c r="X320" s="127"/>
      <c r="Y320" s="127"/>
      <c r="Z320" s="127"/>
      <c r="AA320" s="127"/>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c r="BT320" s="101"/>
      <c r="BU320" s="101"/>
      <c r="BV320" s="101"/>
      <c r="BW320" s="101"/>
      <c r="BX320" s="101"/>
      <c r="BY320" s="101"/>
      <c r="BZ320" s="101"/>
      <c r="CA320" s="101"/>
      <c r="CB320" s="101"/>
      <c r="CC320" s="101"/>
      <c r="CD320" s="101"/>
      <c r="CE320" s="101"/>
      <c r="CF320" s="101"/>
      <c r="CG320" s="101"/>
      <c r="CH320" s="101"/>
      <c r="CI320" s="101"/>
      <c r="CJ320" s="101"/>
      <c r="CK320" s="101"/>
      <c r="CL320" s="101"/>
      <c r="CM320" s="101"/>
      <c r="CN320" s="101"/>
      <c r="CO320" s="101"/>
      <c r="CP320" s="101"/>
      <c r="CQ320" s="101"/>
      <c r="CR320" s="101"/>
      <c r="CS320" s="101"/>
      <c r="CT320" s="101"/>
    </row>
    <row r="321" spans="1:98" ht="12.75" customHeight="1">
      <c r="A321" s="129"/>
      <c r="B321" s="101"/>
      <c r="C321" s="130"/>
      <c r="D321" s="130"/>
      <c r="E321" s="101"/>
      <c r="F321" s="101"/>
      <c r="G321" s="101"/>
      <c r="H321" s="101"/>
      <c r="I321" s="101"/>
      <c r="J321" s="101"/>
      <c r="K321" s="101"/>
      <c r="L321" s="101"/>
      <c r="M321" s="101"/>
      <c r="N321" s="101"/>
      <c r="O321" s="101"/>
      <c r="P321" s="101"/>
      <c r="Q321" s="127"/>
      <c r="R321" s="127"/>
      <c r="S321" s="127"/>
      <c r="T321" s="127"/>
      <c r="U321" s="127"/>
      <c r="V321" s="127"/>
      <c r="W321" s="127"/>
      <c r="X321" s="127"/>
      <c r="Y321" s="127"/>
      <c r="Z321" s="127"/>
      <c r="AA321" s="127"/>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1"/>
      <c r="BU321" s="101"/>
      <c r="BV321" s="101"/>
      <c r="BW321" s="101"/>
      <c r="BX321" s="101"/>
      <c r="BY321" s="101"/>
      <c r="BZ321" s="101"/>
      <c r="CA321" s="101"/>
      <c r="CB321" s="101"/>
      <c r="CC321" s="101"/>
      <c r="CD321" s="101"/>
      <c r="CE321" s="101"/>
      <c r="CF321" s="101"/>
      <c r="CG321" s="101"/>
      <c r="CH321" s="101"/>
      <c r="CI321" s="101"/>
      <c r="CJ321" s="101"/>
      <c r="CK321" s="101"/>
      <c r="CL321" s="101"/>
      <c r="CM321" s="101"/>
      <c r="CN321" s="101"/>
      <c r="CO321" s="101"/>
      <c r="CP321" s="101"/>
      <c r="CQ321" s="101"/>
      <c r="CR321" s="101"/>
      <c r="CS321" s="101"/>
      <c r="CT321" s="101"/>
    </row>
    <row r="322" spans="1:98" ht="12.75" customHeight="1">
      <c r="A322" s="129"/>
      <c r="B322" s="101"/>
      <c r="C322" s="130"/>
      <c r="D322" s="130"/>
      <c r="E322" s="101"/>
      <c r="F322" s="101"/>
      <c r="G322" s="101"/>
      <c r="H322" s="101"/>
      <c r="I322" s="101"/>
      <c r="J322" s="101"/>
      <c r="K322" s="101"/>
      <c r="L322" s="101"/>
      <c r="M322" s="101"/>
      <c r="N322" s="101"/>
      <c r="O322" s="101"/>
      <c r="P322" s="101"/>
      <c r="Q322" s="127"/>
      <c r="R322" s="127"/>
      <c r="S322" s="127"/>
      <c r="T322" s="127"/>
      <c r="U322" s="127"/>
      <c r="V322" s="127"/>
      <c r="W322" s="127"/>
      <c r="X322" s="127"/>
      <c r="Y322" s="127"/>
      <c r="Z322" s="127"/>
      <c r="AA322" s="127"/>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1"/>
      <c r="BY322" s="101"/>
      <c r="BZ322" s="101"/>
      <c r="CA322" s="101"/>
      <c r="CB322" s="101"/>
      <c r="CC322" s="101"/>
      <c r="CD322" s="101"/>
      <c r="CE322" s="101"/>
      <c r="CF322" s="101"/>
      <c r="CG322" s="101"/>
      <c r="CH322" s="101"/>
      <c r="CI322" s="101"/>
      <c r="CJ322" s="101"/>
      <c r="CK322" s="101"/>
      <c r="CL322" s="101"/>
      <c r="CM322" s="101"/>
      <c r="CN322" s="101"/>
      <c r="CO322" s="101"/>
      <c r="CP322" s="101"/>
      <c r="CQ322" s="101"/>
      <c r="CR322" s="101"/>
      <c r="CS322" s="101"/>
      <c r="CT322" s="101"/>
    </row>
  </sheetData>
  <sheetProtection password="E22D" sheet="1"/>
  <mergeCells count="132">
    <mergeCell ref="F14:O14"/>
    <mergeCell ref="C121:E121"/>
    <mergeCell ref="F119:O119"/>
    <mergeCell ref="A163:AD163"/>
    <mergeCell ref="A159:B159"/>
    <mergeCell ref="C159:J159"/>
    <mergeCell ref="B105:J105"/>
    <mergeCell ref="B106:J106"/>
    <mergeCell ref="C123:E123"/>
    <mergeCell ref="F123:O123"/>
    <mergeCell ref="A161:M161"/>
    <mergeCell ref="A162:AD162"/>
    <mergeCell ref="C116:E116"/>
    <mergeCell ref="F116:O116"/>
    <mergeCell ref="F121:O121"/>
    <mergeCell ref="C122:E122"/>
    <mergeCell ref="F122:O122"/>
    <mergeCell ref="C118:E118"/>
    <mergeCell ref="F118:O118"/>
    <mergeCell ref="C120:E120"/>
    <mergeCell ref="F120:O120"/>
    <mergeCell ref="C119:E119"/>
    <mergeCell ref="C117:E117"/>
    <mergeCell ref="F117:O117"/>
    <mergeCell ref="C101:E101"/>
    <mergeCell ref="F101:O101"/>
    <mergeCell ref="C102:E102"/>
    <mergeCell ref="F102:O102"/>
    <mergeCell ref="C114:E114"/>
    <mergeCell ref="F114:O114"/>
    <mergeCell ref="C115:E115"/>
    <mergeCell ref="F115:O115"/>
    <mergeCell ref="C96:E96"/>
    <mergeCell ref="F96:O96"/>
    <mergeCell ref="C113:E113"/>
    <mergeCell ref="F113:O113"/>
    <mergeCell ref="C98:E98"/>
    <mergeCell ref="F98:O98"/>
    <mergeCell ref="C99:E99"/>
    <mergeCell ref="F99:O99"/>
    <mergeCell ref="C100:E100"/>
    <mergeCell ref="F100:O100"/>
    <mergeCell ref="C97:E97"/>
    <mergeCell ref="F97:O97"/>
    <mergeCell ref="C92:E92"/>
    <mergeCell ref="F92:O92"/>
    <mergeCell ref="C93:E93"/>
    <mergeCell ref="F93:O93"/>
    <mergeCell ref="C94:E94"/>
    <mergeCell ref="F94:O94"/>
    <mergeCell ref="C95:E95"/>
    <mergeCell ref="F89:O89"/>
    <mergeCell ref="C90:E90"/>
    <mergeCell ref="F90:O90"/>
    <mergeCell ref="C87:E87"/>
    <mergeCell ref="F87:O87"/>
    <mergeCell ref="C88:E88"/>
    <mergeCell ref="F88:O88"/>
    <mergeCell ref="B152:J152"/>
    <mergeCell ref="B153:J153"/>
    <mergeCell ref="C79:E79"/>
    <mergeCell ref="F79:O79"/>
    <mergeCell ref="C80:E80"/>
    <mergeCell ref="F80:O80"/>
    <mergeCell ref="C91:E91"/>
    <mergeCell ref="F91:O91"/>
    <mergeCell ref="C86:E86"/>
    <mergeCell ref="F86:O86"/>
    <mergeCell ref="Q60:R60"/>
    <mergeCell ref="B148:J148"/>
    <mergeCell ref="C71:E71"/>
    <mergeCell ref="F71:J71"/>
    <mergeCell ref="C68:E68"/>
    <mergeCell ref="F68:J68"/>
    <mergeCell ref="C78:E78"/>
    <mergeCell ref="F78:O78"/>
    <mergeCell ref="F95:O95"/>
    <mergeCell ref="C89:E89"/>
    <mergeCell ref="W37:Z37"/>
    <mergeCell ref="AA37:AC37"/>
    <mergeCell ref="C39:E39"/>
    <mergeCell ref="S60:T60"/>
    <mergeCell ref="U60:V60"/>
    <mergeCell ref="C40:E40"/>
    <mergeCell ref="Q41:R41"/>
    <mergeCell ref="S41:T41"/>
    <mergeCell ref="Q37:V37"/>
    <mergeCell ref="C37:H37"/>
    <mergeCell ref="B129:O140"/>
    <mergeCell ref="B147:J147"/>
    <mergeCell ref="U41:V41"/>
    <mergeCell ref="C69:E69"/>
    <mergeCell ref="C67:E67"/>
    <mergeCell ref="C70:E70"/>
    <mergeCell ref="F70:J70"/>
    <mergeCell ref="D60:E60"/>
    <mergeCell ref="C72:E72"/>
    <mergeCell ref="F72:J72"/>
    <mergeCell ref="M37:O37"/>
    <mergeCell ref="D41:E41"/>
    <mergeCell ref="F28:O28"/>
    <mergeCell ref="F30:O30"/>
    <mergeCell ref="F26:O26"/>
    <mergeCell ref="F27:O27"/>
    <mergeCell ref="F31:O31"/>
    <mergeCell ref="C31:E31"/>
    <mergeCell ref="F23:J23"/>
    <mergeCell ref="C24:E24"/>
    <mergeCell ref="C25:E25"/>
    <mergeCell ref="C29:E29"/>
    <mergeCell ref="F29:J29"/>
    <mergeCell ref="C28:E28"/>
    <mergeCell ref="A1:A8"/>
    <mergeCell ref="B1:O1"/>
    <mergeCell ref="B8:O8"/>
    <mergeCell ref="C9:E9"/>
    <mergeCell ref="C20:E20"/>
    <mergeCell ref="F20:O20"/>
    <mergeCell ref="C13:E13"/>
    <mergeCell ref="F13:O13"/>
    <mergeCell ref="F15:O15"/>
    <mergeCell ref="C15:E15"/>
    <mergeCell ref="F21:O21"/>
    <mergeCell ref="F69:O69"/>
    <mergeCell ref="F24:O24"/>
    <mergeCell ref="F25:O25"/>
    <mergeCell ref="C27:E27"/>
    <mergeCell ref="C26:E26"/>
    <mergeCell ref="C22:E22"/>
    <mergeCell ref="F22:O22"/>
    <mergeCell ref="C23:E23"/>
    <mergeCell ref="C30:E30"/>
  </mergeCells>
  <dataValidations count="90">
    <dataValidation type="list" allowBlank="1" showErrorMessage="1" sqref="AR186:AR204 B38">
      <formula1>$AQ$210:$AQ$214</formula1>
      <formula2>0</formula2>
    </dataValidation>
    <dataValidation allowBlank="1" showInputMessage="1" showErrorMessage="1" promptTitle="Email Address" prompt="This is the main address STL will use to contact you.  Email is a major means of customer communication for STL, and you can expect service bulletins, feature updates, and Customer Support interactions to use this email address." sqref="C114:E114">
      <formula1>0</formula1>
      <formula2>0</formula2>
    </dataValidation>
    <dataValidation allowBlank="1" showInputMessage="1" showErrorMessage="1" promptTitle="Phone Number" prompt="This will be the phone number on file with STL if we need to reach you by phone.  We prefer both a land line and a cell phone, if possible." sqref="C115:E115">
      <formula1>0</formula1>
      <formula2>0</formula2>
    </dataValidation>
    <dataValidation allowBlank="1" showInputMessage="1" showErrorMessage="1" promptTitle="Name" prompt="The name that appears on the main credit card you will use to pay for monthly charges, mailings, and any other products or services with STL." sqref="C113:E113">
      <formula1>0</formula1>
      <formula2>0</formula2>
    </dataValidation>
    <dataValidation allowBlank="1" showInputMessage="1" showErrorMessage="1" promptTitle="Address" prompt="The billing address of the main credit card you will use to pay for monthly charges, mailings, and any other products or services with STL." sqref="C116:E116">
      <formula1>0</formula1>
      <formula2>0</formula2>
    </dataValidation>
    <dataValidation allowBlank="1" showInputMessage="1" showErrorMessage="1" promptTitle="City" prompt="The city of the main credit card you will use to pay for monthly charges, mailings, and any other products or services with STL." sqref="C117:E117">
      <formula1>0</formula1>
      <formula2>0</formula2>
    </dataValidation>
    <dataValidation allowBlank="1" showInputMessage="1" showErrorMessage="1" promptTitle="State" prompt="The state of the main credit card you will use to pay for monthly charges, mailings, and any other products or services with STL." sqref="C118:E118">
      <formula1>0</formula1>
      <formula2>0</formula2>
    </dataValidation>
    <dataValidation allowBlank="1" showInputMessage="1" showErrorMessage="1" promptTitle="Credit Card Type" prompt="Enter the name of the major credit card you will keep on file with STL." sqref="C120:E120">
      <formula1>0</formula1>
      <formula2>0</formula2>
    </dataValidation>
    <dataValidation allowBlank="1" showInputMessage="1" showErrorMessage="1" promptTitle="Billing Zip" prompt="The zip of the main credit card you will use to pay for monthly charges, mailings, and any other products or services with STL." sqref="C119:E119">
      <formula1>0</formula1>
      <formula2>0</formula2>
    </dataValidation>
    <dataValidation allowBlank="1" showInputMessage="1" showErrorMessage="1" promptTitle="Credit Card Number" prompt="Enter the 16 digit number of the major credit card you will keep on file with STL." sqref="C121:E121">
      <formula1>0</formula1>
      <formula2>0</formula2>
    </dataValidation>
    <dataValidation allowBlank="1" showInputMessage="1" showErrorMessage="1" promptTitle="Expiration Date" prompt="Enter the Expiration Date of the major credit card you will keep on file with STL." sqref="C122:E122">
      <formula1>0</formula1>
      <formula2>0</formula2>
    </dataValidation>
    <dataValidation allowBlank="1" showInputMessage="1" showErrorMessage="1" promptTitle="CSC" prompt="The 3 digit code (4 for American Express) on the back of the major credit card you will keep on file with STL." sqref="C123:E123">
      <formula1>0</formula1>
      <formula2>0</formula2>
    </dataValidation>
    <dataValidation type="list" allowBlank="1" showErrorMessage="1" sqref="AT218:AT272">
      <formula1>$AT$182:$AY$182</formula1>
    </dataValidation>
    <dataValidation type="list" allowBlank="1" showInputMessage="1" showErrorMessage="1" promptTitle="Are you a licensed RE Agent?" prompt="If you are a licensed Real Estate Agent or Broker, let us know here.  SalesTeamLive has special sets of mailers that comply with most states requirements for real estate agents." sqref="C99:E99 C100">
      <formula1>"YES,NO"</formula1>
      <formula2>0</formula2>
    </dataValidation>
    <dataValidation type="textLength" operator="lessThanOrEqual" allowBlank="1" showInputMessage="1" showErrorMessage="1" promptTitle="Your Area" prompt="The term that defines your area of investing focus, such as 'the Pikes Peak region'.  This term will be used in a sentence such as 'We buy houses throughout YOUR AREA so contact us soon.'" errorTitle="ERROR: Your Email" error="Your Email is restricted to 50 characters" sqref="C101:E101">
      <formula1>50</formula1>
    </dataValidation>
    <dataValidation allowBlank="1" showInputMessage="1" showErrorMessage="1" promptTitle="Secondary Phone Number" prompt="STL provides a FREE 800 number to track your response rates.  Your secondary number will usually be used in 'two-step' marketing campaigns, where you offer a free, 24-hour recorded message if the prospect calls." sqref="C95:E95">
      <formula1>0</formula1>
      <formula2>0</formula2>
    </dataValidation>
    <dataValidation allowBlank="1" showInputMessage="1" showErrorMessage="1" promptTitle="Primary Phone Number" prompt="SalesTeamLive provides a FREE 800 Number for tracking your campaign response rate.  Your primary phone number should be considered the main line on which you want prospects to get a live answer - from you or from an answering service such as PATLive." sqref="C94:E94">
      <formula1>0</formula1>
      <formula2>0</formula2>
    </dataValidation>
    <dataValidation type="textLength" operator="lessThanOrEqual" allowBlank="1" showInputMessage="1" showErrorMessage="1" promptTitle="Name on Mailer" prompt="List the name you want to address your prospects with.  On most STL mail pieces, this will be the name used during the closing, quite often after 'Sincerely'." errorTitle="ERROR: Name on Mailer" error="The Name on Mailer is restricted to 50 characters" sqref="C87:E87">
      <formula1>50</formula1>
    </dataValidation>
    <dataValidation type="textLength" operator="lessThanOrEqual" allowBlank="1" showInputMessage="1" showErrorMessage="1" promptTitle="Business Name" prompt="List the Business Name you want to show to your prospects.  On many STL marketing pieces, the Business Name will be placed underneath your name (Name on Mailer) during the closing." errorTitle="ERROR: Business Name" error="The Business Name is restricted to 50 characters" sqref="C86:E86">
      <formula1>50</formula1>
    </dataValidation>
    <dataValidation type="textLength" operator="lessThanOrEqual" allowBlank="1" showInputMessage="1" showErrorMessage="1" promptTitle="Return Address" prompt="The return street number and name that you want to appear on all mailing pieces sent by SalesTeamLive.  For best results, it is recommend to use a street address (vs. PO Box).  Request the mailing address from the provider of your PO Box, if applicable." errorTitle="ERROR: Return Address" error="The Return Address is restricted to 50 characters" sqref="C88:E88">
      <formula1>50</formula1>
    </dataValidation>
    <dataValidation type="textLength" operator="lessThanOrEqual" allowBlank="1" showInputMessage="1" showErrorMessage="1" promptTitle="Return City" prompt="The return city that you want to appear on all mailing pieces you send via STL.  " errorTitle="ERROR: Return City" error="The Return City is restricted to 30 characters" sqref="C89:E89">
      <formula1>30</formula1>
    </dataValidation>
    <dataValidation allowBlank="1" showInputMessage="1" showErrorMessage="1" promptTitle="Return State" prompt="The return state that you want to appear on all mailing pieces you send via STL.  " sqref="C90:E90">
      <formula1>0</formula1>
      <formula2>0</formula2>
    </dataValidation>
    <dataValidation type="textLength" operator="lessThanOrEqual" allowBlank="1" showInputMessage="1" showErrorMessage="1" promptTitle="Return Zip" prompt="The return zip that you want to appear on all mailing pieces you send via STL.  " errorTitle="ERROR: Return Zip" error="The Return Zip is restricted to 10 characters" sqref="C91:E91">
      <formula1>10</formula1>
    </dataValidation>
    <dataValidation type="textLength" operator="lessThanOrEqual" allowBlank="1" showInputMessage="1" showErrorMessage="1" promptTitle="Fax Number" prompt="The Fax Number you would like listed on mailers going out. " errorTitle="ERROR: Fax Number" error="The Fax Number is restricted to 20 characters" sqref="C102:E102">
      <formula1>20</formula1>
    </dataValidation>
    <dataValidation allowBlank="1" showInputMessage="1" showErrorMessage="1" promptTitle="Median Home Price" prompt="Please enter the median home price for your targeted region.  Although this may not apply to some campaigns, whenever applicable SalesTeamLive will use this value." sqref="C80:E80">
      <formula1>0</formula1>
      <formula2>0</formula2>
    </dataValidation>
    <dataValidation allowBlank="1" showInputMessage="1" showErrorMessage="1" promptTitle="Secondary Counties/Zip Codes" prompt="Please enter your secondary counties or zip codes.  Please be very specific as we use this to find your campaign lists/property data.  We will use these secondary counties/zip codes if we cannot find a large enough list in your primary county/zip codes." sqref="C79:E79">
      <formula1>0</formula1>
      <formula2>0</formula2>
    </dataValidation>
    <dataValidation allowBlank="1" showInputMessage="1" showErrorMessage="1" promptTitle="Primary Counties/Zip Codes" prompt="Please enter the primary counties or zip codes you work.  Please be very specific as we use this as criteria for getting your campaign lists/property data." sqref="C78:E78">
      <formula1>0</formula1>
      <formula2>0</formula2>
    </dataValidation>
    <dataValidation type="list" allowBlank="1" showInputMessage="1" showErrorMessage="1" promptTitle="Current Market Conditions" prompt="This will be automatically selected based on your select US State above.  You can modify by changing value to:  HOT, POST-HOT, COLD, or FLAT.  Please note that this will impact campaign calculated values." errorTitle="Select from the drop down list" error="Please select the current market conditions for sellers in your local area.  This is required for estimating campaign response rates.  Values can be:  HOT, POST-HOT, COLD, or FLAT." sqref="C30:E30">
      <formula1>$AT$182:$AY$182</formula1>
      <formula2>0</formula2>
    </dataValidation>
    <dataValidation type="whole" allowBlank="1" showInputMessage="1" showErrorMessage="1" promptTitle="# of Desired Calls" prompt="Enter the number of desired inbound calls you'd like for this campaign per month.  Leave blank if not interested in this campaign" errorTitle="Incorrect entry" error="Please enter a valid integer between 1 and 1000" sqref="E63 E57">
      <formula1>0</formula1>
      <formula2>1000</formula2>
    </dataValidation>
    <dataValidation allowBlank="1" showInputMessage="1" showErrorMessage="1" promptTitle="Average Profit per Deal" prompt="Enter the average profit per deal using this campaign, IF DIFFERENT than calculated value to the left.  Leave blank if no changes required to calculated value to the left." errorTitle="Enter a valid profit number" error="You can leave blank or enter a number between $0 and $10,000,000" sqref="V61:V63">
      <formula1>0</formula1>
      <formula2>0</formula2>
    </dataValidation>
    <dataValidation type="whole" allowBlank="1" showInputMessage="1" showErrorMessage="1" promptTitle="Average Profit per Deal" prompt="Enter the average profit per deal using this campaign, IF DIFFERENT than calculated value to the left.  Leave blank if no changes required to calculated value to the left." errorTitle="Enter a valid profit number" error="You can leave blank or enter a number between $0 and $10,000,000" sqref="V42:V57">
      <formula1>0</formula1>
      <formula2>10000000</formula2>
    </dataValidation>
    <dataValidation type="list" allowBlank="1" showErrorMessage="1" sqref="B37">
      <formula1>$AZ$182:$BG$182</formula1>
      <formula2>0</formula2>
    </dataValidation>
    <dataValidation type="whole" allowBlank="1" showInputMessage="1" showErrorMessage="1" promptTitle="Foreclosure Timeline" prompt="How long is the typical foreclosure timeline in your State/Region?  Please enter a number of calendar days between 21 and 720 (e.g. Texas is 21, Georgia is 30, Florida is 120, California is 111).  This will impact the mailing timeline.  " errorTitle="Incorrect Number of Days" error="You must enter a number (days) between 0 and 720.  This will impact your mailing timeline for pre-foreclosures, if applicable." sqref="C31:E31">
      <formula1>0</formula1>
      <formula2>720</formula2>
    </dataValidation>
    <dataValidation allowBlank="1" showInputMessage="1" showErrorMessage="1" promptTitle="Current Market Conditions" prompt="This will be automatically selected based on your select US State above.  You can modify by changing value to:  HOT, POST-HOT, COLD, or FLAT.  Please note that this will impact campaign calculated values." errorTitle="Select from the drop down list" error="Please select the current market conditions for sellers in your local area.  This is required for estimating campaign response rates.  Values can be:  HOT, POST-HOT, COLD, or FLAT." sqref="C39:E40">
      <formula1>0</formula1>
      <formula2>0</formula2>
    </dataValidation>
    <dataValidation type="whole" allowBlank="1" showInputMessage="1" showErrorMessage="1" promptTitle="# of Leads Needed per Equity" prompt="Please enter the average number of Leads needed that will result in a solid deal from an Equity Campaign (between 0 and 200).  Default=30" errorTitle="Error" error="Please enter a number between 0 and 200.  " sqref="C24:E24">
      <formula1>1</formula1>
      <formula2>200</formula2>
    </dataValidation>
    <dataValidation type="whole" allowBlank="1" showInputMessage="1" showErrorMessage="1" promptTitle="# of Leads Needed per Motivated" prompt="Please enter the average number of Leads needed that will result in a solid deal from a Motivated Campaign (between 0 and 200).  Default = 15" errorTitle="Error" error="Please enter a number between 0 and 200.  " sqref="C25:E25">
      <formula1>1</formula1>
      <formula2>200</formula2>
    </dataValidation>
    <dataValidation type="whole" allowBlank="1" showInputMessage="1" showErrorMessage="1" promptTitle="# of Leads Needed per Geographic" prompt="Please enter the average number of Leads needed that will result in a solid buyer from a Geographic Campaign (between 0 and 200). Default = 40" errorTitle="Error" error="Please enter a number between 0 and 200.  " sqref="C26:E26">
      <formula1>1</formula1>
      <formula2>200</formula2>
    </dataValidation>
    <dataValidation type="whole" allowBlank="1" showInputMessage="1" showErrorMessage="1" promptTitle="# of avg Leads Needed per Buyer" prompt="Please enter the average number of Leads needed that will result in a solid deal from a Buyer Campaign (between 0 and 200).  Default = 25" errorTitle="Error" error="Please enter a number between 0 and 200.  " sqref="C28:E28">
      <formula1>1</formula1>
      <formula2>200</formula2>
    </dataValidation>
    <dataValidation allowBlank="1" showInputMessage="1" showErrorMessage="1" promptTitle="List Size" prompt="This is the size of the list needed to satisfy the estimated budget, desired leads and deals.  This is for estimating purposes." sqref="I60 I41"/>
    <dataValidation allowBlank="1" showInputMessage="1" showErrorMessage="1" promptTitle="# of Mailers per month" prompt="This is the estimated number of mail pieces to be sent per month for the desired campaign, based on desired leads, deals and budget.  SalesTeamLive will use this number as your requested number of mail pieces  per month to be mailed by SalesTeamLive.  " sqref="H60 H41"/>
    <dataValidation allowBlank="1" showInputMessage="1" showErrorMessage="1" promptTitle="Budget" prompt="This is the estimated budget forecasted per month for the desire campaign and desired number of leads and deals.  This is for estimating purposes.  SalesTeamLive will use this number as your desired mail budget for the campaign per month." sqref="G60 G41"/>
    <dataValidation allowBlank="1" showInputMessage="1" showErrorMessage="1" promptTitle="# of Deals" prompt="This is the estimated number of deals resulting in cash now, cash flow or cash later (i.e. profit).  This is for estimating purposes.  Results will vary by market and by experience. " sqref="F60 F41"/>
    <dataValidation allowBlank="1" showInputMessage="1" showErrorMessage="1" promptTitle="# of Leads" prompt="This is the expected number of Seller messages left or Live contacts via a voice mail, live operator or live office connection. These are referred to as Leads.  Leads result in live presentations or offers made to the seller. Used for estimating purposes." sqref="D60:E60 D41:E41"/>
    <dataValidation allowBlank="1" showInputMessage="1" showErrorMessage="1" promptTitle="# of Unique Phone Calls" prompt="This is the number of unique inbound phone calls or website hits captured from the Done-For-You Marketing Campaign.  It is common for at least 50% + of the calls to be wrong numbers or hangups.  This is for estimating purposes." sqref="C60 C41"/>
    <dataValidation allowBlank="1" showInputMessage="1" showErrorMessage="1" promptTitle="Requested Launch Date" prompt="This is the date you desire this campaign to be mailed by SalesTeamLive for the first time.  If blank, SalesTeamLive will work to mail within 7 business days. " sqref="J60 J41"/>
    <dataValidation type="date" allowBlank="1" showInputMessage="1" showErrorMessage="1" promptTitle="Requested Launch Date" prompt="This is the date you desire this campaign to be mailed by SalesTeamLive for the first time.  If blank, SalesTeamLive will work to mail within 7 business days." sqref="J63:J64 J57:J58">
      <formula1>39083</formula1>
      <formula2>40909</formula2>
    </dataValidation>
    <dataValidation type="whole" allowBlank="1" showInputMessage="1" showErrorMessage="1" promptTitle="Desired Profit per Month" prompt="Please enter EITHER enter Desired Profit per month or # Desired Houses per month (below) .  Do not enter both!" errorTitle="Please enter number" error="Please enter a valid number between 0 and 1,000,000" sqref="C23:E23">
      <formula1>0</formula1>
      <formula2>1000000</formula2>
    </dataValidation>
    <dataValidation type="decimal" allowBlank="1" showInputMessage="1" showErrorMessage="1" promptTitle="# of Desired Houses per Month" prompt="Please enter the number of desired houses per month (between 0 and 1000)" errorTitle="Error: Desired Deals per Month" error="Please enter a number between 0 and 1000.  " sqref="C22:E22">
      <formula1>0</formula1>
      <formula2>1000</formula2>
    </dataValidation>
    <dataValidation type="list" showInputMessage="1" showErrorMessage="1" promptTitle="What state do you work?" prompt="Please select the primary state that you work?  Please complete a separate worksheet for each different state." errorTitle="Error selecting US State" error="Please select a valid United State State from the list.  Please select ONLY one." sqref="C20:E20">
      <formula1>$AQ$218:$AQ$272</formula1>
      <formula2>0</formula2>
    </dataValidation>
    <dataValidation allowBlank="1" showInputMessage="1" showErrorMessage="1" promptTitle="Est Returned Mail" prompt="This is the estimated number of returned mail pieces per month for this campaign as a 'Return to Sender' with no Return Address or 'Return to Sender with a Forwarding Address'.  The USPS estimates 17% of people in the USA move each year." sqref="N41"/>
    <dataValidation allowBlank="1" showInputMessage="1" showErrorMessage="1" promptTitle="Get New List" prompt="This is the frequency that a new list needs to be acquired for this campaign by SalesTeamLive or you, the SalesTeamLive member." sqref="M41"/>
    <dataValidation allowBlank="1" showInputMessage="1" showErrorMessage="1" promptTitle="ROI (per $)" prompt="This is the estimated average Return on Investment for each dollar spent on marketing for this campaign." sqref="L41"/>
    <dataValidation allowBlank="1" showInputMessage="1" showErrorMessage="1" promptTitle="Profit" prompt="This is the estimated net profit generated per month from this campaign before marketing expenses.  This number is calculated based on 'Your Average Profit per Deal'." sqref="K41"/>
    <dataValidation allowBlank="1" showInputMessage="1" showErrorMessage="1" promptTitle="Average Profit per Deal" prompt="This is the estimated average profit per deal prior to calculating marketing expenses." sqref="U41:V41"/>
    <dataValidation allowBlank="1" showInputMessage="1" showErrorMessage="1" promptTitle="Lead to Deal Close Rate" prompt="This is the estimated close rate of leads that turn into a profitable deal for this campaign.  This means that n% of all Leads turn into a profitable deal.  This is for estimating purposes." sqref="S41:T41 S60:T60"/>
    <dataValidation allowBlank="1" showInputMessage="1" showErrorMessage="1" promptTitle="Lead Response Rate" prompt="This is the estimated response rate of Leads per month based on the number of mailers sent for this campaign.  This means that n% of mailers sent should turn into a Lead.  This is for estimating purposes." sqref="Q41:R41 Q60:R60"/>
    <dataValidation type="decimal" allowBlank="1" showInputMessage="1" showErrorMessage="1" promptTitle="Close Rate" prompt="If you desire to overwrite the value to the left, enter a number between 0% and 100%. This is the estimated close rate of Leads that turn into a profitable deal for this campaign.  This means that n% of all Leads turn into a profitable deal." sqref="T42:T54 T61:T62">
      <formula1>0</formula1>
      <formula2>100</formula2>
    </dataValidation>
    <dataValidation type="decimal" allowBlank="1" showInputMessage="1" showErrorMessage="1" promptTitle="Lead Response Rate" prompt="If you desire to overwrite the value to the left, enter a number between 0% and 100%. This is the estimated response rate of Leads per month based on the number of mailers sent for this campaign.  This means that n% of mailers sent should turn into a Lead" sqref="R42:R54 R61:R62">
      <formula1>0</formula1>
      <formula2>100</formula2>
    </dataValidation>
    <dataValidation allowBlank="1" showInputMessage="1" showErrorMessage="1" promptTitle="Data Cost per Record" prompt="This is the cost per name and address of the targeted list.  Use this if you are acquiring the list on your own.  This is for estimating purposes only." sqref="Z41 Z60"/>
    <dataValidation type="decimal" allowBlank="1" showInputMessage="1" showErrorMessage="1" promptTitle="Data Cost per Record" prompt="This is the cost per name and address of the targeted list.  Use this if you are acquiring the list on your own.  This is for estimating purposes only." sqref="Z42:Z54 Z61:Z62">
      <formula1>0</formula1>
      <formula2>1000</formula2>
    </dataValidation>
    <dataValidation type="whole" allowBlank="1" showInputMessage="1" showErrorMessage="1" promptTitle="# of Leads Needed per Buyer" prompt="Please enter the average number of Leads needed that will result in a solid deal from a Follow Up Campaign (between 0 and 200).  Default = 7" errorTitle="Error" error="Please enter a number between 0 and 200.  " sqref="C27:E27">
      <formula1>1</formula1>
      <formula2>200</formula2>
    </dataValidation>
    <dataValidation allowBlank="1" showInputMessage="1" showErrorMessage="1" promptTitle="'Catch-All' Seller Campaign" prompt="1)  Type of Market:  Motivation&#10;2)  Estimated Number of Leads per Deal:  15&#10;3)  Who provides the List:  You&#10;See the Campaign Timelines TAB for more details or goto www.SalesTeamLive.com/RoopDoran/GettingStarted to learn more about this campaign" sqref="B55:B56"/>
    <dataValidation allowBlank="1" showInputMessage="1" showErrorMessage="1" promptTitle="Free and Clear" prompt="1)  Type of Market:  Equity&#10;2)  Estimated Number of Leads per Deal:  30&#10;3)  Who provides the List:  SalesTeamLive&#10;See the Campaign Timelines TAB for more details or goto www.SalesTeamLive.com/RoopDoran/GettingStarted to learn more about this campaign" sqref="B42"/>
    <dataValidation allowBlank="1" showInputMessage="1" showErrorMessage="1" promptTitle="Out of Area" prompt="1)  Type of Market:  Equity&#10;2)  Estimated Number of Leads per Deal:  30&#10;3)  Who provides the List:  SalesTeamLive&#10;See the Campaign Timelines TAB for more details or goto www.SalesTeamLive.com/RoopDoran/GettingStarted to learn more about this campaign" sqref="B43"/>
    <dataValidation allowBlank="1" showInputMessage="1" showErrorMessage="1" promptTitle="Expired Listings" prompt="1)  Type of Market:  Motivation&#10;2)  Estimated Number of Leads per Deal:  15&#10;3)  Who provides the List:  You&#10;See the Campaign Timelines TAB for more details or goto www.SalesTeamLive.com/RoopDoran/GettingStarted to learn more about this campaign" sqref="B44"/>
    <dataValidation allowBlank="1" showInputMessage="1" showErrorMessage="1" promptTitle="Geographic / non-Targeted" prompt="1)  Type of Market:  Geographic&#10;2)  Estimated Number of Leads per Deal:  40&#10;3)  Who provides the List:  SalesTeamLive&#10;See the Campaign Timelines TAB for more details or goto www.SalesTeamLive.com/RoopDoran/GettingStarted to learn more about this campaign" sqref="B45"/>
    <dataValidation allowBlank="1" showInputMessage="1" showErrorMessage="1" promptTitle="Pre-foreclosure" prompt="1)  Type of Market:  Motivation&#10;2)  Estimated Number of Leads per Deal:  15&#10;3)  Who provides the List:  You&#10;See the Campaign Timelines TAB for more details or goto www.SalesTeamLive.com/RoopDoran/GettingStarted to learn more about this campaign" sqref="B46"/>
    <dataValidation allowBlank="1" showInputMessage="1" showErrorMessage="1" promptTitle="60-90 Day Mortgage Lates" prompt="1)  Type of Market:  Motivation&#10;2)  Estimated Number of Leads per Deal:  15&#10;3)  Who provides the List:  SalesTeamLive&#10;See the Campaign Timelines TAB for more details or goto www.SalesTeamLive.com/RoopDoran/GettingStarted to learn more about this campaign" sqref="B47"/>
    <dataValidation allowBlank="1" showInputMessage="1" showErrorMessage="1" promptTitle="Bankruptcy (NOD &amp; Dismissals)" prompt="1)  Type of Market:  Motivation&#10;2)  Estimated Number of Leads per Deal:  15&#10;3)  Who provides the List:  SalesTeamLive&#10;See the Campaign Timelines TAB for more details or goto www.SalesTeamLive.com/RoopDoran/GettingStarted to learn more about this campaign" sqref="B48"/>
    <dataValidation allowBlank="1" showInputMessage="1" showErrorMessage="1" promptTitle="ARMS with Equity" prompt="1)  Type of Market:  Equity&#10;2)  Estimated Number of Leads per Deal:  30&#10;3)  Who provides the List:  SalesTeamLive&#10;See the Campaign Timelines TAB for more details or goto www.SalesTeamLive.com/RoopDoran/GettingStarted to learn more about this campaign" sqref="B49"/>
    <dataValidation allowBlank="1" showInputMessage="1" showErrorMessage="1" promptTitle="Multi-Family with Equity" prompt="1)  Type of Market:  Equity&#10;2)  Estimated Number of Leads per Deal:  30&#10;3)  Who provides the List:  SalesTeamLive&#10;See the Campaign Timelines TAB for more details or goto www.SalesTeamLive.com/RoopDoran/GettingStarted to learn more about this campaign" sqref="B50"/>
    <dataValidation allowBlank="1" showInputMessage="1" showErrorMessage="1" promptTitle="Wholesale Properties" prompt="1)  Type of Market:  Equity&#10;2)  Estimated Number of Leads per Deal:  30&#10;3)  Who provides the List:  SalesTeamLive&#10;See the Campaign Timelines TAB for more details or goto www.SalesTeamLive.com/RoopDoran/GettingStarted to learn more about this campaign" sqref="B51"/>
    <dataValidation allowBlank="1" showInputMessage="1" showErrorMessage="1" promptTitle="In-House Follow Up" prompt="1)  Type of Market:  Your Leads&#10;2)  Estimated Number of Leads per Deal:  7&#10;3)  Who provides the List:  STL &amp; You&#10;See the Campaign Timelines TAB for more details or goto www.SalesTeamLive.com/RoopDoran/GettingStarted to learn more about this campaign" sqref="B52"/>
    <dataValidation allowBlank="1" showInputMessage="1" showErrorMessage="1" promptTitle="Probate" prompt="1)  Type of Market:  Motivation&#10;2)  Estimated Number of Leads per Deal:  15&#10;3)  Who provides the List:  You&#10;See the Campaign Timelines TAB for more details or goto www.SalesTeamLive.com/RoopDoran/GettingStarted to learn more about this campaign" sqref="B53"/>
    <dataValidation allowBlank="1" showInputMessage="1" showErrorMessage="1" promptTitle="Divorce" prompt="1)  Type of Market:  Motivation&#10;2)  Estimated Number of Leads per Deal:  15&#10;3)  Who provides the List:  You&#10;See the Campaign Timelines TAB for more details or goto www.SalesTeamLive.com/RoopDoran/GettingStarted to learn more about this campaign" sqref="B54"/>
    <dataValidation allowBlank="1" showInputMessage="1" showErrorMessage="1" promptTitle="Rent to Own (Tenant) Buyers" prompt="1)  Type of Market:  Buyer&#10;2)  Estimated Number of Leads per Deal:  25&#10;3)  Who provides the List:  SalesTeamLive&#10;See the Campaign Timelines TAB for more details or goto www.SalesTeamLive.com/RoopDoran/GettingStarted to learn more about this campaign" sqref="B61"/>
    <dataValidation allowBlank="1" showInputMessage="1" showErrorMessage="1" promptTitle="Retail" prompt="1)  Type of Market:  Buyer&#10;2)  Estimated Number of Leads per Deal:  25&#10;3)  Who provides the List:  SalesTeamLive&#10;See the Campaign Timelines TAB for more details or goto www.SalesTeamLive.com/RoopDoran/GettingStarted to learn more about this campaign" sqref="B62"/>
    <dataValidation type="decimal" showInputMessage="1" showErrorMessage="1" promptTitle="% of Calls that Convert to Lead" prompt="Please enter the average percentage of inbound Calls that will convert to a Lead (1% - 100%).  Default = 40%.  " errorTitle="Error" error="Please enter a number between 0% and 100%.  Default = 40%.  " sqref="C29:E29">
      <formula1>0</formula1>
      <formula2>1</formula2>
    </dataValidation>
    <dataValidation type="date" operator="greaterThanOrEqual" allowBlank="1" showInputMessage="1" showErrorMessage="1" promptTitle="Requested Launch Date" prompt="This is the date you desire this campaign to be mailed by SalesTeamLive for the first time.  If blank, SalesTeamLive will work to mail within 7 business days." errorTitle="ERROR: Requested Launch Date" error="Please Enter your Requested Launch Date and allow for 7 business days." sqref="J42:J56 J61:J62">
      <formula1>TODAY()+9</formula1>
    </dataValidation>
    <dataValidation type="whole" operator="greaterThan" showInputMessage="1" showErrorMessage="1" promptTitle="Average Profit per Deal" prompt="Please enter the average amount of net profit made on each deal.  Please enter a whole number between 1 and 10,000,000." errorTitle="Your Average Profit per Deal" error="Please enter a whole number between 1 and 10,000,000" sqref="C69:E69">
      <formula1>1</formula1>
    </dataValidation>
    <dataValidation type="textLength" operator="lessThanOrEqual" allowBlank="1" showInputMessage="1" showErrorMessage="1" errorTitle="ERROR: Buyer Forwarding Phone #" error="The Buyer Forwarding Phone Number is restricted to 20 characters" sqref="C93:E93">
      <formula1>20</formula1>
    </dataValidation>
    <dataValidation type="textLength" operator="lessThanOrEqual" allowBlank="1" showInputMessage="1" showErrorMessage="1" errorTitle="ERROR: Seller Forwarding Phone #" error="The Seller Forwarding Phone Numbher is restricted to 20 characters" sqref="C92:E92">
      <formula1>20</formula1>
    </dataValidation>
    <dataValidation type="textLength" operator="lessThanOrEqual" allowBlank="1" showInputMessage="1" showErrorMessage="1" errorTitle="ERROR: Buyer Website Address" error="The Buyer Website URL Address is restricted to 50 characters" sqref="C97:E97">
      <formula1>50</formula1>
    </dataValidation>
    <dataValidation type="textLength" operator="lessThanOrEqual" allowBlank="1" showInputMessage="1" showErrorMessage="1" errorTitle="ERROR: Seller Website Address" error="The Seller Website URL Address is restricted to 50 characters" sqref="C96:E96">
      <formula1>50</formula1>
    </dataValidation>
    <dataValidation type="textLength" operator="lessThanOrEqual" allowBlank="1" showInputMessage="1" showErrorMessage="1" promptTitle="Your Area" prompt="The term that defines your area of investing focus, such as 'the Pikes Peak region'.  This term will be used in a sentence such as 'We buy houses throughout YOUR AREA so contact us soon.'" errorTitle="ERROR: Your Area" error="Your Value is restricted to 50 characters" sqref="C98:E98">
      <formula1>50</formula1>
    </dataValidation>
    <dataValidation type="whole" allowBlank="1" showInputMessage="1" showErrorMessage="1" errorTitle="ERROR: # of Leads" error="Please enter a valid number between 1 and 1000" sqref="E42:E56 E61:E62">
      <formula1>0</formula1>
      <formula2>1000</formula2>
    </dataValidation>
    <dataValidation allowBlank="1" showErrorMessage="1" sqref="O6">
      <formula1>0</formula1>
      <formula2>0</formula2>
    </dataValidation>
    <dataValidation type="list" allowBlank="1" showInputMessage="1" promptTitle="Audio Training" prompt="If you listened to the audio training, let us know here." sqref="C13:E13">
      <formula1>"YES,NO"</formula1>
    </dataValidation>
    <dataValidation type="list" allowBlank="1" showInputMessage="1" promptTitle="Attend Done-For-You Setup" prompt="If you attened the Done-For-You Setup webinar, let us know here." sqref="C15:E15">
      <formula1>"YES,NO"</formula1>
    </dataValidation>
    <dataValidation type="whole" showErrorMessage="1" promptTitle="Average Profit per Deal" prompt="Please enter the average amount of net profit made on each deal.  Please enter a whole number between 1 and 10,000,000." errorTitle="Error entering profit average" error="You must enter a value between 1 and 10,000,000" sqref="C14:E14 C21:E21">
      <formula1>1</formula1>
      <formula2>10000000</formula2>
    </dataValidation>
  </dataValidations>
  <hyperlinks>
    <hyperlink ref="B148" r:id="rId1" display="www.SalesTeamLive.com/RoopDoran/PhoneAndWeb"/>
    <hyperlink ref="B106" r:id="rId2" display="www.SalesTeamLive.com/RoopDoran/Mailers"/>
    <hyperlink ref="B153" r:id="rId3" display="www.SalesTeamLive.com/RoopDoran/PhoneAndWeb"/>
    <hyperlink ref="F13:O13" r:id="rId4" display="This training is available at http://www.salesteamlive.com/roopdoran/gettingstarted"/>
    <hyperlink ref="F15:O15" r:id="rId5" display="You may sign up for this training at http://www.salesteamlive.com/resources/events"/>
  </hyperlinks>
  <printOptions horizontalCentered="1"/>
  <pageMargins left="0.5" right="0.5" top="0.3201388888888889" bottom="0.5" header="0.5118055555555556" footer="0.25"/>
  <pageSetup fitToHeight="0" fitToWidth="1" horizontalDpi="300" verticalDpi="300" orientation="landscape" r:id="rId9"/>
  <headerFooter alignWithMargins="0">
    <oddFooter>&amp;L&amp;F&amp;C&amp;P&amp;R&amp;D</oddFooter>
  </headerFooter>
  <rowBreaks count="1" manualBreakCount="1">
    <brk id="110" max="255" man="1"/>
  </rowBreaks>
  <colBreaks count="1" manualBreakCount="1">
    <brk id="29" max="65535" man="1"/>
  </colBreaks>
  <drawing r:id="rId8"/>
  <legacyDrawing r:id="rId7"/>
</worksheet>
</file>

<file path=xl/worksheets/sheet2.xml><?xml version="1.0" encoding="utf-8"?>
<worksheet xmlns="http://schemas.openxmlformats.org/spreadsheetml/2006/main" xmlns:r="http://schemas.openxmlformats.org/officeDocument/2006/relationships">
  <dimension ref="A1:S346"/>
  <sheetViews>
    <sheetView zoomScale="75" zoomScaleNormal="75" zoomScalePageLayoutView="0" workbookViewId="0" topLeftCell="A1">
      <selection activeCell="A1" sqref="A1:A8"/>
    </sheetView>
  </sheetViews>
  <sheetFormatPr defaultColWidth="9.140625" defaultRowHeight="12.75" outlineLevelRow="1"/>
  <cols>
    <col min="1" max="1" width="4.28125" style="4" customWidth="1"/>
    <col min="2" max="2" width="36.00390625" style="5" customWidth="1"/>
    <col min="3" max="3" width="26.140625" style="6" customWidth="1"/>
    <col min="4" max="4" width="23.8515625" style="7" customWidth="1"/>
    <col min="5" max="7" width="23.8515625" style="5" customWidth="1"/>
    <col min="8" max="9" width="23.8515625" style="8" customWidth="1"/>
    <col min="10" max="12" width="23.8515625" style="5" customWidth="1"/>
    <col min="13" max="13" width="16.28125" style="5" customWidth="1"/>
    <col min="14" max="14" width="14.28125" style="5" customWidth="1"/>
    <col min="15" max="15" width="12.00390625" style="5" customWidth="1"/>
    <col min="16" max="16" width="9.140625" style="5" customWidth="1"/>
    <col min="17" max="17" width="36.57421875" style="5" customWidth="1"/>
    <col min="18" max="18" width="21.140625" style="5" customWidth="1"/>
    <col min="19" max="19" width="13.7109375" style="8" customWidth="1"/>
    <col min="20" max="16384" width="9.140625" style="5" customWidth="1"/>
  </cols>
  <sheetData>
    <row r="1" spans="1:9" ht="36" customHeight="1">
      <c r="A1" s="624" t="s">
        <v>249</v>
      </c>
      <c r="B1" s="625" t="s">
        <v>250</v>
      </c>
      <c r="C1" s="625"/>
      <c r="D1" s="625"/>
      <c r="E1" s="625"/>
      <c r="F1" s="625"/>
      <c r="G1" s="625"/>
      <c r="H1" s="625"/>
      <c r="I1" s="625"/>
    </row>
    <row r="2" spans="1:13" ht="12.75" customHeight="1" hidden="1" outlineLevel="1">
      <c r="A2" s="624"/>
      <c r="B2" s="9"/>
      <c r="C2" s="10"/>
      <c r="D2" s="11"/>
      <c r="E2" s="9"/>
      <c r="F2" s="9"/>
      <c r="G2" s="9"/>
      <c r="H2" s="12"/>
      <c r="I2" s="13"/>
      <c r="J2" s="1"/>
      <c r="K2" s="1"/>
      <c r="L2" s="1"/>
      <c r="M2" s="1"/>
    </row>
    <row r="3" spans="1:13" ht="12.75" customHeight="1" hidden="1" outlineLevel="1">
      <c r="A3" s="624"/>
      <c r="B3" s="14" t="s">
        <v>10</v>
      </c>
      <c r="C3" s="15"/>
      <c r="D3" s="16"/>
      <c r="E3" s="17"/>
      <c r="F3" s="18"/>
      <c r="G3" s="18"/>
      <c r="H3" s="19"/>
      <c r="I3" s="20"/>
      <c r="J3" s="1"/>
      <c r="K3" s="1"/>
      <c r="L3" s="1"/>
      <c r="M3" s="1"/>
    </row>
    <row r="4" spans="1:13" ht="12.75" customHeight="1" hidden="1" outlineLevel="1">
      <c r="A4" s="624"/>
      <c r="B4" s="21" t="s">
        <v>251</v>
      </c>
      <c r="C4" s="22"/>
      <c r="D4" s="16"/>
      <c r="E4" s="17"/>
      <c r="F4" s="18"/>
      <c r="G4" s="18"/>
      <c r="H4" s="18"/>
      <c r="I4" s="20"/>
      <c r="J4" s="1"/>
      <c r="K4" s="1"/>
      <c r="L4" s="1"/>
      <c r="M4" s="1"/>
    </row>
    <row r="5" spans="1:13" ht="12.75" customHeight="1" hidden="1" outlineLevel="1">
      <c r="A5" s="624"/>
      <c r="B5" s="21" t="s">
        <v>252</v>
      </c>
      <c r="C5" s="22"/>
      <c r="D5" s="17"/>
      <c r="E5" s="17"/>
      <c r="F5" s="18"/>
      <c r="G5" s="18"/>
      <c r="H5" s="18"/>
      <c r="I5" s="20"/>
      <c r="J5" s="1"/>
      <c r="K5" s="1"/>
      <c r="L5" s="1"/>
      <c r="M5" s="1"/>
    </row>
    <row r="6" spans="1:13" ht="12.75" customHeight="1" hidden="1" outlineLevel="1">
      <c r="A6" s="624"/>
      <c r="B6" s="21" t="s">
        <v>253</v>
      </c>
      <c r="C6" s="22"/>
      <c r="D6" s="17"/>
      <c r="E6" s="17"/>
      <c r="F6" s="18"/>
      <c r="G6" s="18"/>
      <c r="H6" s="18"/>
      <c r="I6" s="20"/>
      <c r="J6" s="1"/>
      <c r="K6" s="1"/>
      <c r="L6" s="1"/>
      <c r="M6" s="1"/>
    </row>
    <row r="7" spans="1:13" ht="12.75" customHeight="1" hidden="1" outlineLevel="1">
      <c r="A7" s="624"/>
      <c r="B7" s="23"/>
      <c r="C7" s="24"/>
      <c r="D7" s="25"/>
      <c r="E7" s="25"/>
      <c r="F7" s="26"/>
      <c r="G7" s="26"/>
      <c r="H7" s="26"/>
      <c r="I7" s="27"/>
      <c r="J7" s="1"/>
      <c r="K7" s="1"/>
      <c r="L7" s="1"/>
      <c r="M7" s="1"/>
    </row>
    <row r="8" spans="1:13" ht="12.75" customHeight="1" hidden="1" outlineLevel="1">
      <c r="A8" s="624"/>
      <c r="B8" s="626"/>
      <c r="C8" s="626"/>
      <c r="D8" s="626"/>
      <c r="E8" s="626"/>
      <c r="F8" s="626"/>
      <c r="G8" s="626"/>
      <c r="H8" s="626"/>
      <c r="I8" s="626"/>
      <c r="J8" s="1"/>
      <c r="K8" s="1"/>
      <c r="L8" s="1"/>
      <c r="M8" s="1"/>
    </row>
    <row r="9" spans="1:13" ht="12.75" collapsed="1">
      <c r="A9" s="28"/>
      <c r="B9" s="29"/>
      <c r="C9" s="30"/>
      <c r="D9" s="1"/>
      <c r="E9" s="1"/>
      <c r="F9" s="1"/>
      <c r="G9" s="1"/>
      <c r="H9" s="31"/>
      <c r="I9" s="31"/>
      <c r="J9" s="1"/>
      <c r="K9" s="1"/>
      <c r="L9" s="1"/>
      <c r="M9" s="1"/>
    </row>
    <row r="10" spans="1:13" ht="15.75">
      <c r="A10" s="32" t="s">
        <v>254</v>
      </c>
      <c r="B10" s="33"/>
      <c r="C10" s="34"/>
      <c r="D10" s="33"/>
      <c r="E10" s="33"/>
      <c r="F10" s="33"/>
      <c r="G10" s="33"/>
      <c r="H10" s="35"/>
      <c r="I10" s="35"/>
      <c r="J10" s="36"/>
      <c r="K10" s="36"/>
      <c r="L10" s="36"/>
      <c r="M10" s="36"/>
    </row>
    <row r="11" spans="1:13" ht="15.75">
      <c r="A11" s="32"/>
      <c r="B11" s="33"/>
      <c r="C11" s="34"/>
      <c r="D11" s="33"/>
      <c r="E11" s="33"/>
      <c r="F11" s="33"/>
      <c r="G11" s="33"/>
      <c r="H11" s="35"/>
      <c r="I11" s="35"/>
      <c r="J11" s="36"/>
      <c r="K11" s="36"/>
      <c r="L11" s="36"/>
      <c r="M11" s="36"/>
    </row>
    <row r="12" spans="1:13" ht="12.75">
      <c r="A12" s="28"/>
      <c r="B12" s="28"/>
      <c r="C12" s="28"/>
      <c r="D12" s="37"/>
      <c r="E12" s="1"/>
      <c r="F12" s="1"/>
      <c r="G12" s="1"/>
      <c r="H12" s="31"/>
      <c r="I12" s="31"/>
      <c r="J12" s="1"/>
      <c r="K12" s="1"/>
      <c r="L12" s="1"/>
      <c r="M12" s="1"/>
    </row>
    <row r="13" spans="1:19" s="43" customFormat="1" ht="18">
      <c r="A13" s="38" t="s">
        <v>112</v>
      </c>
      <c r="B13" s="39"/>
      <c r="C13" s="39"/>
      <c r="D13" s="40"/>
      <c r="E13" s="41"/>
      <c r="F13" s="41"/>
      <c r="G13" s="41"/>
      <c r="H13" s="42"/>
      <c r="I13" s="42"/>
      <c r="J13" s="41"/>
      <c r="K13" s="41"/>
      <c r="L13" s="41"/>
      <c r="M13" s="41"/>
      <c r="S13" s="96"/>
    </row>
    <row r="14" spans="1:16" ht="12.75" outlineLevel="1">
      <c r="A14" s="44"/>
      <c r="B14" s="36"/>
      <c r="C14" s="45"/>
      <c r="D14" s="46"/>
      <c r="E14" s="36"/>
      <c r="F14" s="36"/>
      <c r="G14" s="36"/>
      <c r="H14" s="36"/>
      <c r="I14" s="36"/>
      <c r="J14" s="36"/>
      <c r="K14" s="36"/>
      <c r="L14" s="36"/>
      <c r="M14" s="36"/>
      <c r="N14" s="47"/>
      <c r="O14" s="47"/>
      <c r="P14" s="47"/>
    </row>
    <row r="15" spans="1:19" s="54" customFormat="1" ht="12" outlineLevel="1">
      <c r="A15" s="48"/>
      <c r="B15" s="623" t="s">
        <v>255</v>
      </c>
      <c r="C15" s="623"/>
      <c r="D15" s="49" t="s">
        <v>256</v>
      </c>
      <c r="E15" s="50"/>
      <c r="F15" s="50"/>
      <c r="G15" s="50"/>
      <c r="H15" s="50"/>
      <c r="I15" s="50"/>
      <c r="J15" s="50"/>
      <c r="K15" s="50"/>
      <c r="L15" s="51"/>
      <c r="M15" s="52"/>
      <c r="N15" s="53"/>
      <c r="O15" s="53"/>
      <c r="P15" s="53"/>
      <c r="S15" s="59"/>
    </row>
    <row r="16" spans="1:16" s="59" customFormat="1" ht="12" outlineLevel="1">
      <c r="A16" s="55"/>
      <c r="B16" s="623"/>
      <c r="C16" s="623"/>
      <c r="D16" s="56">
        <f>IF(D17&gt;0,1,"")</f>
        <v>1</v>
      </c>
      <c r="E16" s="56">
        <f>IF(E17&gt;0,D16+1,"")</f>
        <v>2</v>
      </c>
      <c r="F16" s="56">
        <f aca="true" t="shared" si="0" ref="F16:L16">IF(F17&gt;0,E16+1,"")</f>
        <v>3</v>
      </c>
      <c r="G16" s="56">
        <f t="shared" si="0"/>
        <v>4</v>
      </c>
      <c r="H16" s="56">
        <f t="shared" si="0"/>
        <v>5</v>
      </c>
      <c r="I16" s="56">
        <f t="shared" si="0"/>
        <v>6</v>
      </c>
      <c r="J16" s="56">
        <f t="shared" si="0"/>
        <v>7</v>
      </c>
      <c r="K16" s="56">
        <f t="shared" si="0"/>
        <v>8</v>
      </c>
      <c r="L16" s="56">
        <f t="shared" si="0"/>
      </c>
      <c r="M16" s="57"/>
      <c r="N16" s="58"/>
      <c r="O16" s="58"/>
      <c r="P16" s="58"/>
    </row>
    <row r="17" spans="1:19" s="54" customFormat="1" ht="12" outlineLevel="1">
      <c r="A17" s="48"/>
      <c r="B17" s="623"/>
      <c r="C17" s="623"/>
      <c r="D17" s="60">
        <v>1</v>
      </c>
      <c r="E17" s="60">
        <v>90</v>
      </c>
      <c r="F17" s="60">
        <v>180</v>
      </c>
      <c r="G17" s="60">
        <v>270</v>
      </c>
      <c r="H17" s="60">
        <v>360</v>
      </c>
      <c r="I17" s="60">
        <v>450</v>
      </c>
      <c r="J17" s="60">
        <v>540</v>
      </c>
      <c r="K17" s="60">
        <v>630</v>
      </c>
      <c r="L17" s="60"/>
      <c r="M17" s="52"/>
      <c r="N17" s="53"/>
      <c r="O17" s="53"/>
      <c r="P17" s="53"/>
      <c r="S17" s="59"/>
    </row>
    <row r="18" spans="1:19" s="54" customFormat="1" ht="12" outlineLevel="1">
      <c r="A18" s="48"/>
      <c r="B18" s="623"/>
      <c r="C18" s="623"/>
      <c r="D18" s="61" t="s">
        <v>257</v>
      </c>
      <c r="E18" s="61" t="s">
        <v>258</v>
      </c>
      <c r="F18" s="61" t="s">
        <v>257</v>
      </c>
      <c r="G18" s="61" t="s">
        <v>258</v>
      </c>
      <c r="H18" s="61" t="s">
        <v>257</v>
      </c>
      <c r="I18" s="61" t="s">
        <v>258</v>
      </c>
      <c r="J18" s="61" t="s">
        <v>257</v>
      </c>
      <c r="K18" s="61" t="s">
        <v>258</v>
      </c>
      <c r="L18" s="61"/>
      <c r="M18" s="52"/>
      <c r="N18" s="62"/>
      <c r="O18" s="53"/>
      <c r="P18" s="53"/>
      <c r="S18" s="59"/>
    </row>
    <row r="19" spans="1:19" s="54" customFormat="1" ht="12" outlineLevel="1">
      <c r="A19" s="48"/>
      <c r="B19" s="623"/>
      <c r="C19" s="623"/>
      <c r="D19" s="63">
        <f>IF(D18&lt;&gt;"",VLOOKUP(D18,$Q$321:$S$346,3,FALSE),"")</f>
        <v>0.69</v>
      </c>
      <c r="E19" s="63">
        <f aca="true" t="shared" si="1" ref="E19:L19">IF(E18&lt;&gt;"",VLOOKUP(E18,$Q$321:$S$346,3,FALSE),"")</f>
        <v>0.69</v>
      </c>
      <c r="F19" s="63">
        <f t="shared" si="1"/>
        <v>0.69</v>
      </c>
      <c r="G19" s="63">
        <f t="shared" si="1"/>
        <v>0.69</v>
      </c>
      <c r="H19" s="63">
        <f t="shared" si="1"/>
        <v>0.69</v>
      </c>
      <c r="I19" s="63">
        <f t="shared" si="1"/>
        <v>0.69</v>
      </c>
      <c r="J19" s="63">
        <f t="shared" si="1"/>
        <v>0.69</v>
      </c>
      <c r="K19" s="63">
        <f t="shared" si="1"/>
        <v>0.69</v>
      </c>
      <c r="L19" s="63">
        <f t="shared" si="1"/>
      </c>
      <c r="M19" s="52"/>
      <c r="N19" s="62"/>
      <c r="O19" s="53"/>
      <c r="P19" s="53"/>
      <c r="S19" s="59"/>
    </row>
    <row r="20" spans="1:19" s="54" customFormat="1" ht="12" outlineLevel="1">
      <c r="A20" s="48"/>
      <c r="B20" s="64">
        <f>SUM(D19:L19)</f>
        <v>5.52</v>
      </c>
      <c r="C20" s="65" t="s">
        <v>259</v>
      </c>
      <c r="D20" s="52" t="s">
        <v>260</v>
      </c>
      <c r="E20" s="66"/>
      <c r="F20" s="66"/>
      <c r="G20" s="67"/>
      <c r="H20" s="67"/>
      <c r="I20" s="67"/>
      <c r="J20" s="68"/>
      <c r="K20" s="68"/>
      <c r="L20" s="68"/>
      <c r="M20" s="68"/>
      <c r="N20" s="62"/>
      <c r="O20" s="69"/>
      <c r="P20" s="69"/>
      <c r="S20" s="59"/>
    </row>
    <row r="21" spans="1:19" s="54" customFormat="1" ht="12" outlineLevel="1">
      <c r="A21" s="48"/>
      <c r="B21" s="70">
        <f>MAX(D16:L16)</f>
        <v>8</v>
      </c>
      <c r="C21" s="65" t="s">
        <v>261</v>
      </c>
      <c r="D21" s="71" t="s">
        <v>262</v>
      </c>
      <c r="E21" s="66"/>
      <c r="F21" s="66"/>
      <c r="G21" s="67"/>
      <c r="H21" s="67"/>
      <c r="I21" s="67"/>
      <c r="J21" s="68"/>
      <c r="K21" s="68"/>
      <c r="L21" s="68"/>
      <c r="M21" s="68"/>
      <c r="N21" s="62"/>
      <c r="O21" s="69"/>
      <c r="P21" s="69"/>
      <c r="S21" s="59"/>
    </row>
    <row r="22" spans="1:19" s="54" customFormat="1" ht="12" outlineLevel="1">
      <c r="A22" s="48"/>
      <c r="B22" s="72">
        <f>(MAX(D17:L17)+90)/30</f>
        <v>24</v>
      </c>
      <c r="C22" s="65" t="s">
        <v>263</v>
      </c>
      <c r="D22" s="73" t="s">
        <v>264</v>
      </c>
      <c r="E22" s="66"/>
      <c r="F22" s="66"/>
      <c r="G22" s="67"/>
      <c r="H22" s="67"/>
      <c r="I22" s="67"/>
      <c r="J22" s="68"/>
      <c r="K22" s="68"/>
      <c r="L22" s="68"/>
      <c r="M22" s="68"/>
      <c r="N22" s="62"/>
      <c r="O22" s="69"/>
      <c r="P22" s="69"/>
      <c r="S22" s="59"/>
    </row>
    <row r="23" spans="1:13" ht="12.75" outlineLevel="1">
      <c r="A23" s="28"/>
      <c r="B23" s="74"/>
      <c r="C23" s="74"/>
      <c r="D23" s="46"/>
      <c r="E23" s="36"/>
      <c r="F23" s="35"/>
      <c r="G23" s="35"/>
      <c r="H23" s="35"/>
      <c r="I23" s="35"/>
      <c r="J23" s="36"/>
      <c r="K23" s="36"/>
      <c r="L23" s="36"/>
      <c r="M23" s="36"/>
    </row>
    <row r="24" spans="1:13" ht="12.75" outlineLevel="1">
      <c r="A24" s="44"/>
      <c r="B24" s="1"/>
      <c r="C24" s="75"/>
      <c r="D24" s="1"/>
      <c r="E24" s="1"/>
      <c r="F24" s="1"/>
      <c r="G24" s="1"/>
      <c r="H24" s="1"/>
      <c r="I24" s="76"/>
      <c r="J24" s="1"/>
      <c r="K24" s="1"/>
      <c r="L24" s="1"/>
      <c r="M24" s="1"/>
    </row>
    <row r="25" spans="1:16" ht="12.75" outlineLevel="1">
      <c r="A25" s="44"/>
      <c r="B25" s="36"/>
      <c r="C25" s="45"/>
      <c r="D25" s="46"/>
      <c r="E25" s="36"/>
      <c r="F25" s="36"/>
      <c r="G25" s="36"/>
      <c r="H25" s="36"/>
      <c r="I25" s="36"/>
      <c r="J25" s="36"/>
      <c r="K25" s="36"/>
      <c r="L25" s="36"/>
      <c r="M25" s="36"/>
      <c r="N25" s="47"/>
      <c r="O25" s="47"/>
      <c r="P25" s="47"/>
    </row>
    <row r="26" spans="1:19" s="54" customFormat="1" ht="12" customHeight="1" outlineLevel="1">
      <c r="A26" s="48"/>
      <c r="B26" s="623" t="s">
        <v>265</v>
      </c>
      <c r="C26" s="623"/>
      <c r="D26" s="49" t="s">
        <v>256</v>
      </c>
      <c r="E26" s="50"/>
      <c r="F26" s="50"/>
      <c r="G26" s="50"/>
      <c r="H26" s="50"/>
      <c r="I26" s="50"/>
      <c r="J26" s="50"/>
      <c r="K26" s="50"/>
      <c r="L26" s="51"/>
      <c r="M26" s="52"/>
      <c r="N26" s="53"/>
      <c r="O26" s="53"/>
      <c r="P26" s="53"/>
      <c r="S26" s="59"/>
    </row>
    <row r="27" spans="1:16" s="59" customFormat="1" ht="12" customHeight="1" outlineLevel="1">
      <c r="A27" s="55"/>
      <c r="B27" s="623"/>
      <c r="C27" s="623"/>
      <c r="D27" s="56">
        <f>IF(D28&gt;0,1,"")</f>
        <v>1</v>
      </c>
      <c r="E27" s="56">
        <f aca="true" t="shared" si="2" ref="E27:L27">IF(E28&gt;0,D27+1,"")</f>
        <v>2</v>
      </c>
      <c r="F27" s="56">
        <f t="shared" si="2"/>
        <v>3</v>
      </c>
      <c r="G27" s="56">
        <f t="shared" si="2"/>
        <v>4</v>
      </c>
      <c r="H27" s="56">
        <f t="shared" si="2"/>
        <v>5</v>
      </c>
      <c r="I27" s="56">
        <f t="shared" si="2"/>
      </c>
      <c r="J27" s="56">
        <f t="shared" si="2"/>
      </c>
      <c r="K27" s="56">
        <f t="shared" si="2"/>
      </c>
      <c r="L27" s="56">
        <f t="shared" si="2"/>
      </c>
      <c r="M27" s="57"/>
      <c r="N27" s="58"/>
      <c r="O27" s="58"/>
      <c r="P27" s="58"/>
    </row>
    <row r="28" spans="1:19" s="54" customFormat="1" ht="12" outlineLevel="1">
      <c r="A28" s="48"/>
      <c r="B28" s="623"/>
      <c r="C28" s="623"/>
      <c r="D28" s="60">
        <v>1</v>
      </c>
      <c r="E28" s="60">
        <v>90</v>
      </c>
      <c r="F28" s="60">
        <v>180</v>
      </c>
      <c r="G28" s="60">
        <v>270</v>
      </c>
      <c r="H28" s="60">
        <v>360</v>
      </c>
      <c r="I28" s="60"/>
      <c r="J28" s="60"/>
      <c r="K28" s="60"/>
      <c r="L28" s="60"/>
      <c r="M28" s="52"/>
      <c r="N28" s="53"/>
      <c r="O28" s="53"/>
      <c r="P28" s="53"/>
      <c r="S28" s="59"/>
    </row>
    <row r="29" spans="1:19" s="54" customFormat="1" ht="12" outlineLevel="1">
      <c r="A29" s="48"/>
      <c r="B29" s="623"/>
      <c r="C29" s="623"/>
      <c r="D29" s="61" t="s">
        <v>257</v>
      </c>
      <c r="E29" s="61" t="s">
        <v>258</v>
      </c>
      <c r="F29" s="61" t="s">
        <v>257</v>
      </c>
      <c r="G29" s="61" t="s">
        <v>258</v>
      </c>
      <c r="H29" s="61" t="s">
        <v>257</v>
      </c>
      <c r="I29" s="61"/>
      <c r="J29" s="61"/>
      <c r="K29" s="61"/>
      <c r="L29" s="61"/>
      <c r="M29" s="52"/>
      <c r="N29" s="62"/>
      <c r="O29" s="53"/>
      <c r="P29" s="53"/>
      <c r="S29" s="59"/>
    </row>
    <row r="30" spans="1:19" s="54" customFormat="1" ht="12" outlineLevel="1">
      <c r="A30" s="48"/>
      <c r="B30" s="623"/>
      <c r="C30" s="623"/>
      <c r="D30" s="63">
        <f>IF(D29&lt;&gt;"",VLOOKUP(D29,$Q$321:$S$346,3,FALSE),"")</f>
        <v>0.69</v>
      </c>
      <c r="E30" s="63">
        <f aca="true" t="shared" si="3" ref="E30:J30">IF(E29&lt;&gt;"",VLOOKUP(E29,$Q$321:$S$346,3,FALSE),"")</f>
        <v>0.69</v>
      </c>
      <c r="F30" s="63">
        <f t="shared" si="3"/>
        <v>0.69</v>
      </c>
      <c r="G30" s="63">
        <f t="shared" si="3"/>
        <v>0.69</v>
      </c>
      <c r="H30" s="63">
        <f t="shared" si="3"/>
        <v>0.69</v>
      </c>
      <c r="I30" s="63">
        <f t="shared" si="3"/>
      </c>
      <c r="J30" s="63">
        <f t="shared" si="3"/>
      </c>
      <c r="K30" s="63">
        <f>IF(K29&lt;&gt;"",VLOOKUP(K29,$Q$321:$S$346,3,FALSE),"")</f>
      </c>
      <c r="L30" s="63">
        <f>IF(L29&lt;&gt;"",VLOOKUP(L29,$Q$321:$S$346,3,FALSE),"")</f>
      </c>
      <c r="M30" s="52"/>
      <c r="N30" s="62"/>
      <c r="O30" s="53"/>
      <c r="P30" s="53"/>
      <c r="S30" s="59"/>
    </row>
    <row r="31" spans="1:19" s="54" customFormat="1" ht="12" outlineLevel="1">
      <c r="A31" s="48"/>
      <c r="B31" s="64">
        <f>SUM(D30:L30)</f>
        <v>3.4499999999999997</v>
      </c>
      <c r="C31" s="65" t="s">
        <v>259</v>
      </c>
      <c r="D31" s="52" t="s">
        <v>260</v>
      </c>
      <c r="E31" s="66"/>
      <c r="F31" s="66"/>
      <c r="G31" s="67"/>
      <c r="H31" s="67"/>
      <c r="I31" s="67"/>
      <c r="J31" s="68"/>
      <c r="K31" s="68"/>
      <c r="L31" s="68"/>
      <c r="M31" s="68"/>
      <c r="N31" s="62"/>
      <c r="O31" s="69"/>
      <c r="P31" s="69"/>
      <c r="S31" s="59"/>
    </row>
    <row r="32" spans="1:19" s="54" customFormat="1" ht="12" outlineLevel="1">
      <c r="A32" s="48"/>
      <c r="B32" s="70">
        <f>MAX(D27:L27)</f>
        <v>5</v>
      </c>
      <c r="C32" s="65" t="s">
        <v>261</v>
      </c>
      <c r="D32" s="71" t="s">
        <v>262</v>
      </c>
      <c r="E32" s="66"/>
      <c r="F32" s="66"/>
      <c r="G32" s="67"/>
      <c r="H32" s="67"/>
      <c r="I32" s="67"/>
      <c r="J32" s="68"/>
      <c r="K32" s="68"/>
      <c r="L32" s="68"/>
      <c r="M32" s="68"/>
      <c r="N32" s="62"/>
      <c r="O32" s="69"/>
      <c r="P32" s="69"/>
      <c r="S32" s="59"/>
    </row>
    <row r="33" spans="1:19" s="54" customFormat="1" ht="12" outlineLevel="1">
      <c r="A33" s="48"/>
      <c r="B33" s="72">
        <f>(MAX(D28:L28)+90)/30</f>
        <v>15</v>
      </c>
      <c r="C33" s="65" t="s">
        <v>263</v>
      </c>
      <c r="D33" s="73" t="s">
        <v>266</v>
      </c>
      <c r="E33" s="66"/>
      <c r="F33" s="66"/>
      <c r="G33" s="67"/>
      <c r="H33" s="67"/>
      <c r="I33" s="67"/>
      <c r="J33" s="68"/>
      <c r="K33" s="68"/>
      <c r="L33" s="68"/>
      <c r="M33" s="68"/>
      <c r="N33" s="62"/>
      <c r="O33" s="69"/>
      <c r="P33" s="69"/>
      <c r="S33" s="59"/>
    </row>
    <row r="34" spans="1:13" ht="12.75" outlineLevel="1">
      <c r="A34" s="28"/>
      <c r="B34" s="74"/>
      <c r="C34" s="74"/>
      <c r="D34" s="46"/>
      <c r="E34" s="36"/>
      <c r="F34" s="35"/>
      <c r="G34" s="35"/>
      <c r="H34" s="35"/>
      <c r="I34" s="35"/>
      <c r="J34" s="36"/>
      <c r="K34" s="36"/>
      <c r="L34" s="36"/>
      <c r="M34" s="36"/>
    </row>
    <row r="35" spans="1:13" ht="12.75" outlineLevel="1">
      <c r="A35" s="44"/>
      <c r="B35" s="1"/>
      <c r="C35" s="75"/>
      <c r="D35" s="1"/>
      <c r="E35" s="1"/>
      <c r="F35" s="1"/>
      <c r="G35" s="1"/>
      <c r="H35" s="1"/>
      <c r="I35" s="76"/>
      <c r="J35" s="1"/>
      <c r="K35" s="1"/>
      <c r="L35" s="1"/>
      <c r="M35" s="1"/>
    </row>
    <row r="36" spans="1:16" ht="12.75" outlineLevel="1">
      <c r="A36" s="44"/>
      <c r="B36" s="36"/>
      <c r="C36" s="45"/>
      <c r="D36" s="46"/>
      <c r="E36" s="36"/>
      <c r="F36" s="36"/>
      <c r="G36" s="36"/>
      <c r="H36" s="36"/>
      <c r="I36" s="36"/>
      <c r="J36" s="36"/>
      <c r="K36" s="36"/>
      <c r="L36" s="36"/>
      <c r="M36" s="36"/>
      <c r="N36" s="47"/>
      <c r="O36" s="47"/>
      <c r="P36" s="47"/>
    </row>
    <row r="37" spans="1:19" s="54" customFormat="1" ht="12" customHeight="1" outlineLevel="1">
      <c r="A37" s="48"/>
      <c r="B37" s="623" t="s">
        <v>267</v>
      </c>
      <c r="C37" s="623"/>
      <c r="D37" s="49" t="s">
        <v>256</v>
      </c>
      <c r="E37" s="50"/>
      <c r="F37" s="50"/>
      <c r="G37" s="50"/>
      <c r="H37" s="50"/>
      <c r="I37" s="50"/>
      <c r="J37" s="50"/>
      <c r="K37" s="50"/>
      <c r="L37" s="51"/>
      <c r="M37" s="52"/>
      <c r="N37" s="53"/>
      <c r="O37" s="53"/>
      <c r="P37" s="53"/>
      <c r="S37" s="59"/>
    </row>
    <row r="38" spans="1:16" s="59" customFormat="1" ht="12" customHeight="1" outlineLevel="1">
      <c r="A38" s="55"/>
      <c r="B38" s="623"/>
      <c r="C38" s="623"/>
      <c r="D38" s="56">
        <f>IF(D39&gt;0,1,"")</f>
        <v>1</v>
      </c>
      <c r="E38" s="56">
        <f aca="true" t="shared" si="4" ref="E38:L38">IF(E39&gt;0,D38+1,"")</f>
        <v>2</v>
      </c>
      <c r="F38" s="56">
        <f t="shared" si="4"/>
        <v>3</v>
      </c>
      <c r="G38" s="56">
        <f t="shared" si="4"/>
        <v>4</v>
      </c>
      <c r="H38" s="56">
        <f t="shared" si="4"/>
        <v>5</v>
      </c>
      <c r="I38" s="56">
        <f t="shared" si="4"/>
      </c>
      <c r="J38" s="56">
        <f t="shared" si="4"/>
      </c>
      <c r="K38" s="56">
        <f t="shared" si="4"/>
      </c>
      <c r="L38" s="56">
        <f t="shared" si="4"/>
      </c>
      <c r="M38" s="57"/>
      <c r="N38" s="58"/>
      <c r="O38" s="58"/>
      <c r="P38" s="58"/>
    </row>
    <row r="39" spans="1:19" s="54" customFormat="1" ht="12" outlineLevel="1">
      <c r="A39" s="48"/>
      <c r="B39" s="623" t="s">
        <v>268</v>
      </c>
      <c r="C39" s="623"/>
      <c r="D39" s="60">
        <v>1</v>
      </c>
      <c r="E39" s="60">
        <v>14</v>
      </c>
      <c r="F39" s="60">
        <v>28</v>
      </c>
      <c r="G39" s="60">
        <v>42</v>
      </c>
      <c r="H39" s="60">
        <v>56</v>
      </c>
      <c r="I39" s="56"/>
      <c r="J39" s="56"/>
      <c r="K39" s="77"/>
      <c r="L39" s="77"/>
      <c r="M39" s="52"/>
      <c r="N39" s="53"/>
      <c r="O39" s="53"/>
      <c r="P39" s="53"/>
      <c r="S39" s="59"/>
    </row>
    <row r="40" spans="1:19" s="54" customFormat="1" ht="12" outlineLevel="1">
      <c r="A40" s="48"/>
      <c r="B40" s="623"/>
      <c r="C40" s="623"/>
      <c r="D40" s="61" t="s">
        <v>269</v>
      </c>
      <c r="E40" s="61" t="s">
        <v>257</v>
      </c>
      <c r="F40" s="61" t="s">
        <v>258</v>
      </c>
      <c r="G40" s="61" t="s">
        <v>257</v>
      </c>
      <c r="H40" s="61" t="s">
        <v>258</v>
      </c>
      <c r="I40" s="61"/>
      <c r="J40" s="61"/>
      <c r="K40" s="61"/>
      <c r="L40" s="61"/>
      <c r="M40" s="52"/>
      <c r="N40" s="62"/>
      <c r="O40" s="53"/>
      <c r="P40" s="53"/>
      <c r="S40" s="59"/>
    </row>
    <row r="41" spans="1:19" s="54" customFormat="1" ht="12" outlineLevel="1">
      <c r="A41" s="48"/>
      <c r="B41" s="623"/>
      <c r="C41" s="623"/>
      <c r="D41" s="63">
        <f aca="true" t="shared" si="5" ref="D41:L41">IF(D40&lt;&gt;"",VLOOKUP(D40,$Q$321:$S$346,3,FALSE),"")</f>
        <v>1.49</v>
      </c>
      <c r="E41" s="63">
        <f t="shared" si="5"/>
        <v>0.69</v>
      </c>
      <c r="F41" s="63">
        <f t="shared" si="5"/>
        <v>0.69</v>
      </c>
      <c r="G41" s="63">
        <f t="shared" si="5"/>
        <v>0.69</v>
      </c>
      <c r="H41" s="63">
        <f t="shared" si="5"/>
        <v>0.69</v>
      </c>
      <c r="I41" s="63">
        <f t="shared" si="5"/>
      </c>
      <c r="J41" s="63">
        <f t="shared" si="5"/>
      </c>
      <c r="K41" s="63">
        <f t="shared" si="5"/>
      </c>
      <c r="L41" s="63">
        <f t="shared" si="5"/>
      </c>
      <c r="M41" s="52"/>
      <c r="N41" s="62"/>
      <c r="O41" s="53"/>
      <c r="P41" s="53"/>
      <c r="S41" s="59"/>
    </row>
    <row r="42" spans="1:19" s="54" customFormat="1" ht="12" outlineLevel="1">
      <c r="A42" s="48"/>
      <c r="B42" s="64">
        <f>SUM(D41:L41)</f>
        <v>4.25</v>
      </c>
      <c r="C42" s="65" t="s">
        <v>259</v>
      </c>
      <c r="D42" s="78" t="s">
        <v>270</v>
      </c>
      <c r="E42" s="66"/>
      <c r="F42" s="66"/>
      <c r="G42" s="67"/>
      <c r="H42" s="67"/>
      <c r="I42" s="67"/>
      <c r="J42" s="68"/>
      <c r="K42" s="68"/>
      <c r="L42" s="68"/>
      <c r="M42" s="68"/>
      <c r="N42" s="62"/>
      <c r="O42" s="69"/>
      <c r="P42" s="69"/>
      <c r="S42" s="59"/>
    </row>
    <row r="43" spans="1:19" s="54" customFormat="1" ht="12" outlineLevel="1">
      <c r="A43" s="48"/>
      <c r="B43" s="70">
        <f>MAX(D38:L38)</f>
        <v>5</v>
      </c>
      <c r="C43" s="65" t="s">
        <v>261</v>
      </c>
      <c r="D43" s="78" t="s">
        <v>271</v>
      </c>
      <c r="E43" s="66"/>
      <c r="F43" s="66"/>
      <c r="G43" s="67"/>
      <c r="H43" s="67"/>
      <c r="I43" s="67"/>
      <c r="J43" s="68"/>
      <c r="K43" s="68"/>
      <c r="L43" s="68"/>
      <c r="M43" s="68"/>
      <c r="N43" s="62"/>
      <c r="O43" s="69"/>
      <c r="P43" s="69"/>
      <c r="S43" s="59"/>
    </row>
    <row r="44" spans="1:19" s="54" customFormat="1" ht="12" outlineLevel="1">
      <c r="A44" s="48"/>
      <c r="B44" s="72">
        <f>(MAX(D39:L39))/30</f>
        <v>1.8666666666666667</v>
      </c>
      <c r="C44" s="65" t="s">
        <v>263</v>
      </c>
      <c r="D44" s="73"/>
      <c r="E44" s="66"/>
      <c r="F44" s="66"/>
      <c r="G44" s="67"/>
      <c r="H44" s="67"/>
      <c r="I44" s="67"/>
      <c r="J44" s="68"/>
      <c r="K44" s="68"/>
      <c r="L44" s="68"/>
      <c r="M44" s="68"/>
      <c r="N44" s="62"/>
      <c r="O44" s="69"/>
      <c r="P44" s="69"/>
      <c r="S44" s="59"/>
    </row>
    <row r="45" spans="1:13" ht="12.75" outlineLevel="1">
      <c r="A45" s="28"/>
      <c r="B45" s="74"/>
      <c r="C45" s="74"/>
      <c r="D45" s="46"/>
      <c r="E45" s="36"/>
      <c r="F45" s="35"/>
      <c r="G45" s="35"/>
      <c r="H45" s="35"/>
      <c r="I45" s="35"/>
      <c r="J45" s="36"/>
      <c r="K45" s="36"/>
      <c r="L45" s="36"/>
      <c r="M45" s="36"/>
    </row>
    <row r="46" spans="1:13" ht="12.75" outlineLevel="1">
      <c r="A46" s="44"/>
      <c r="B46" s="1"/>
      <c r="C46" s="75"/>
      <c r="D46" s="1"/>
      <c r="E46" s="1"/>
      <c r="F46" s="1"/>
      <c r="G46" s="1"/>
      <c r="H46" s="1"/>
      <c r="I46" s="76"/>
      <c r="J46" s="1"/>
      <c r="K46" s="1"/>
      <c r="L46" s="1"/>
      <c r="M46" s="1"/>
    </row>
    <row r="47" spans="1:16" ht="12.75" outlineLevel="1">
      <c r="A47" s="44"/>
      <c r="B47" s="36"/>
      <c r="C47" s="45"/>
      <c r="D47" s="46"/>
      <c r="E47" s="36"/>
      <c r="F47" s="36"/>
      <c r="G47" s="36"/>
      <c r="H47" s="36"/>
      <c r="I47" s="36"/>
      <c r="J47" s="36"/>
      <c r="K47" s="36"/>
      <c r="L47" s="36"/>
      <c r="M47" s="36"/>
      <c r="N47" s="47"/>
      <c r="O47" s="47"/>
      <c r="P47" s="47"/>
    </row>
    <row r="48" spans="1:19" s="54" customFormat="1" ht="12" customHeight="1" outlineLevel="1">
      <c r="A48" s="48"/>
      <c r="B48" s="622" t="s">
        <v>272</v>
      </c>
      <c r="C48" s="622"/>
      <c r="D48" s="49" t="s">
        <v>256</v>
      </c>
      <c r="E48" s="50"/>
      <c r="F48" s="50"/>
      <c r="G48" s="50"/>
      <c r="H48" s="50"/>
      <c r="I48" s="50"/>
      <c r="J48" s="50"/>
      <c r="K48" s="50"/>
      <c r="L48" s="51"/>
      <c r="M48" s="52"/>
      <c r="N48" s="53"/>
      <c r="O48" s="53"/>
      <c r="P48" s="53"/>
      <c r="S48" s="59"/>
    </row>
    <row r="49" spans="1:16" s="59" customFormat="1" ht="12" customHeight="1" outlineLevel="1">
      <c r="A49" s="55"/>
      <c r="B49" s="622"/>
      <c r="C49" s="622"/>
      <c r="D49" s="56">
        <f>IF(D50&gt;0,1,"")</f>
        <v>1</v>
      </c>
      <c r="E49" s="56">
        <f aca="true" t="shared" si="6" ref="E49:L49">IF(E50&gt;0,D49+1,"")</f>
        <v>2</v>
      </c>
      <c r="F49" s="56">
        <f t="shared" si="6"/>
        <v>3</v>
      </c>
      <c r="G49" s="56">
        <f t="shared" si="6"/>
        <v>4</v>
      </c>
      <c r="H49" s="56">
        <f t="shared" si="6"/>
        <v>5</v>
      </c>
      <c r="I49" s="56">
        <f t="shared" si="6"/>
      </c>
      <c r="J49" s="56">
        <f t="shared" si="6"/>
      </c>
      <c r="K49" s="56">
        <f t="shared" si="6"/>
      </c>
      <c r="L49" s="56">
        <f t="shared" si="6"/>
      </c>
      <c r="M49" s="57"/>
      <c r="N49" s="58"/>
      <c r="O49" s="58"/>
      <c r="P49" s="58"/>
    </row>
    <row r="50" spans="1:19" s="54" customFormat="1" ht="12" outlineLevel="1">
      <c r="A50" s="48"/>
      <c r="B50" s="622"/>
      <c r="C50" s="622"/>
      <c r="D50" s="60">
        <v>1</v>
      </c>
      <c r="E50" s="60">
        <v>90</v>
      </c>
      <c r="F50" s="60">
        <v>180</v>
      </c>
      <c r="G50" s="60">
        <v>270</v>
      </c>
      <c r="H50" s="60">
        <v>360</v>
      </c>
      <c r="I50" s="60"/>
      <c r="J50" s="60"/>
      <c r="K50" s="60"/>
      <c r="L50" s="60"/>
      <c r="M50" s="52"/>
      <c r="N50" s="53"/>
      <c r="O50" s="53"/>
      <c r="P50" s="53"/>
      <c r="S50" s="59"/>
    </row>
    <row r="51" spans="1:19" s="54" customFormat="1" ht="12" outlineLevel="1">
      <c r="A51" s="48"/>
      <c r="B51" s="622"/>
      <c r="C51" s="622"/>
      <c r="D51" s="61" t="s">
        <v>257</v>
      </c>
      <c r="E51" s="61" t="s">
        <v>258</v>
      </c>
      <c r="F51" s="61" t="s">
        <v>257</v>
      </c>
      <c r="G51" s="61" t="s">
        <v>258</v>
      </c>
      <c r="H51" s="61" t="s">
        <v>257</v>
      </c>
      <c r="I51" s="61"/>
      <c r="J51" s="61"/>
      <c r="K51" s="61"/>
      <c r="L51" s="61"/>
      <c r="M51" s="52"/>
      <c r="N51" s="62"/>
      <c r="O51" s="53"/>
      <c r="P51" s="53"/>
      <c r="S51" s="59"/>
    </row>
    <row r="52" spans="1:19" s="54" customFormat="1" ht="12" outlineLevel="1">
      <c r="A52" s="48"/>
      <c r="B52" s="622"/>
      <c r="C52" s="622"/>
      <c r="D52" s="63">
        <f aca="true" t="shared" si="7" ref="D52:L52">IF(D51&lt;&gt;"",VLOOKUP(D51,$Q$321:$S$346,3,FALSE),"")</f>
        <v>0.69</v>
      </c>
      <c r="E52" s="63">
        <f t="shared" si="7"/>
        <v>0.69</v>
      </c>
      <c r="F52" s="63">
        <f t="shared" si="7"/>
        <v>0.69</v>
      </c>
      <c r="G52" s="63">
        <f t="shared" si="7"/>
        <v>0.69</v>
      </c>
      <c r="H52" s="63">
        <f t="shared" si="7"/>
        <v>0.69</v>
      </c>
      <c r="I52" s="63">
        <f t="shared" si="7"/>
      </c>
      <c r="J52" s="63">
        <f t="shared" si="7"/>
      </c>
      <c r="K52" s="63">
        <f t="shared" si="7"/>
      </c>
      <c r="L52" s="63">
        <f t="shared" si="7"/>
      </c>
      <c r="M52" s="52"/>
      <c r="N52" s="62"/>
      <c r="O52" s="53"/>
      <c r="P52" s="53"/>
      <c r="S52" s="59"/>
    </row>
    <row r="53" spans="1:19" s="54" customFormat="1" ht="12" outlineLevel="1">
      <c r="A53" s="48"/>
      <c r="B53" s="64">
        <f>SUM(D52:L52)</f>
        <v>3.4499999999999997</v>
      </c>
      <c r="C53" s="65" t="s">
        <v>259</v>
      </c>
      <c r="D53" s="78" t="s">
        <v>260</v>
      </c>
      <c r="E53" s="66"/>
      <c r="F53" s="66"/>
      <c r="G53" s="67"/>
      <c r="H53" s="67"/>
      <c r="I53" s="67"/>
      <c r="J53" s="68"/>
      <c r="K53" s="68"/>
      <c r="L53" s="68"/>
      <c r="M53" s="68"/>
      <c r="N53" s="62"/>
      <c r="O53" s="69"/>
      <c r="P53" s="69"/>
      <c r="S53" s="59"/>
    </row>
    <row r="54" spans="1:19" s="54" customFormat="1" ht="12" outlineLevel="1">
      <c r="A54" s="48"/>
      <c r="B54" s="70">
        <f>MAX(D49:L49)</f>
        <v>5</v>
      </c>
      <c r="C54" s="65" t="s">
        <v>261</v>
      </c>
      <c r="D54" s="71" t="s">
        <v>262</v>
      </c>
      <c r="E54" s="66"/>
      <c r="F54" s="66"/>
      <c r="G54" s="67"/>
      <c r="H54" s="67"/>
      <c r="I54" s="67"/>
      <c r="J54" s="68"/>
      <c r="K54" s="68"/>
      <c r="L54" s="68"/>
      <c r="M54" s="68"/>
      <c r="N54" s="62"/>
      <c r="O54" s="69"/>
      <c r="P54" s="69"/>
      <c r="S54" s="59"/>
    </row>
    <row r="55" spans="1:19" s="54" customFormat="1" ht="12" outlineLevel="1">
      <c r="A55" s="48"/>
      <c r="B55" s="72">
        <f>(MAX(D50:L50)+90)/30</f>
        <v>15</v>
      </c>
      <c r="C55" s="65" t="s">
        <v>263</v>
      </c>
      <c r="D55" s="73" t="s">
        <v>273</v>
      </c>
      <c r="E55" s="66"/>
      <c r="F55" s="66"/>
      <c r="G55" s="67"/>
      <c r="H55" s="67"/>
      <c r="I55" s="67"/>
      <c r="J55" s="68"/>
      <c r="K55" s="68"/>
      <c r="L55" s="68"/>
      <c r="M55" s="68"/>
      <c r="N55" s="62"/>
      <c r="O55" s="69"/>
      <c r="P55" s="69"/>
      <c r="S55" s="59"/>
    </row>
    <row r="56" spans="1:13" ht="12.75" outlineLevel="1">
      <c r="A56" s="28"/>
      <c r="B56" s="74"/>
      <c r="C56" s="74"/>
      <c r="D56" s="46"/>
      <c r="E56" s="36"/>
      <c r="F56" s="35"/>
      <c r="G56" s="35"/>
      <c r="H56" s="35"/>
      <c r="I56" s="35"/>
      <c r="J56" s="36"/>
      <c r="K56" s="36"/>
      <c r="L56" s="36"/>
      <c r="M56" s="36"/>
    </row>
    <row r="57" spans="1:13" ht="12.75" outlineLevel="1">
      <c r="A57" s="44"/>
      <c r="B57" s="1"/>
      <c r="C57" s="75"/>
      <c r="D57" s="1"/>
      <c r="E57" s="1"/>
      <c r="F57" s="1"/>
      <c r="G57" s="1"/>
      <c r="H57" s="1"/>
      <c r="I57" s="76"/>
      <c r="J57" s="1"/>
      <c r="K57" s="1"/>
      <c r="L57" s="1"/>
      <c r="M57" s="1"/>
    </row>
    <row r="58" spans="1:16" ht="12.75" outlineLevel="1">
      <c r="A58" s="44"/>
      <c r="B58" s="36"/>
      <c r="C58" s="45"/>
      <c r="D58" s="46"/>
      <c r="E58" s="36"/>
      <c r="F58" s="36"/>
      <c r="G58" s="36"/>
      <c r="H58" s="36"/>
      <c r="I58" s="36"/>
      <c r="J58" s="36"/>
      <c r="K58" s="36"/>
      <c r="L58" s="36"/>
      <c r="M58" s="36"/>
      <c r="N58" s="47"/>
      <c r="O58" s="47"/>
      <c r="P58" s="47"/>
    </row>
    <row r="59" spans="1:19" s="54" customFormat="1" ht="12" customHeight="1" outlineLevel="1">
      <c r="A59" s="48"/>
      <c r="B59" s="622" t="s">
        <v>274</v>
      </c>
      <c r="C59" s="622"/>
      <c r="D59" s="49" t="s">
        <v>256</v>
      </c>
      <c r="E59" s="50"/>
      <c r="F59" s="50"/>
      <c r="G59" s="50"/>
      <c r="H59" s="50"/>
      <c r="I59" s="50"/>
      <c r="J59" s="50"/>
      <c r="K59" s="50"/>
      <c r="L59" s="51"/>
      <c r="M59" s="52"/>
      <c r="N59" s="53"/>
      <c r="O59" s="53"/>
      <c r="P59" s="53"/>
      <c r="S59" s="59"/>
    </row>
    <row r="60" spans="1:16" s="59" customFormat="1" ht="12" customHeight="1" outlineLevel="1">
      <c r="A60" s="55"/>
      <c r="B60" s="622"/>
      <c r="C60" s="622"/>
      <c r="D60" s="56">
        <f>IF(D61&gt;0,1,"")</f>
        <v>1</v>
      </c>
      <c r="E60" s="56">
        <f aca="true" t="shared" si="8" ref="E60:L60">IF(E61&gt;0,D60+1,"")</f>
        <v>2</v>
      </c>
      <c r="F60" s="56">
        <f t="shared" si="8"/>
        <v>3</v>
      </c>
      <c r="G60" s="56">
        <f t="shared" si="8"/>
        <v>4</v>
      </c>
      <c r="H60" s="56">
        <f t="shared" si="8"/>
        <v>5</v>
      </c>
      <c r="I60" s="56">
        <f t="shared" si="8"/>
        <v>6</v>
      </c>
      <c r="J60" s="56">
        <f t="shared" si="8"/>
        <v>7</v>
      </c>
      <c r="K60" s="56">
        <f t="shared" si="8"/>
        <v>8</v>
      </c>
      <c r="L60" s="56">
        <f t="shared" si="8"/>
      </c>
      <c r="M60" s="57"/>
      <c r="N60" s="58"/>
      <c r="O60" s="58"/>
      <c r="P60" s="58"/>
    </row>
    <row r="61" spans="1:19" s="54" customFormat="1" ht="12" outlineLevel="1">
      <c r="A61" s="48"/>
      <c r="B61" s="622"/>
      <c r="C61" s="622"/>
      <c r="D61" s="60">
        <v>1</v>
      </c>
      <c r="E61" s="60">
        <v>3</v>
      </c>
      <c r="F61" s="60">
        <v>6</v>
      </c>
      <c r="G61" s="60">
        <v>9</v>
      </c>
      <c r="H61" s="60">
        <v>12</v>
      </c>
      <c r="I61" s="60">
        <v>15</v>
      </c>
      <c r="J61" s="60">
        <v>18</v>
      </c>
      <c r="K61" s="60">
        <v>21</v>
      </c>
      <c r="L61" s="60"/>
      <c r="M61" s="52"/>
      <c r="N61" s="53"/>
      <c r="O61" s="53"/>
      <c r="P61" s="53"/>
      <c r="S61" s="59"/>
    </row>
    <row r="62" spans="1:19" s="54" customFormat="1" ht="12" outlineLevel="1">
      <c r="A62" s="48"/>
      <c r="B62" s="622"/>
      <c r="C62" s="622"/>
      <c r="D62" s="61" t="s">
        <v>257</v>
      </c>
      <c r="E62" s="61" t="s">
        <v>275</v>
      </c>
      <c r="F62" s="61" t="s">
        <v>257</v>
      </c>
      <c r="G62" s="61" t="s">
        <v>275</v>
      </c>
      <c r="H62" s="61" t="s">
        <v>257</v>
      </c>
      <c r="I62" s="61" t="s">
        <v>275</v>
      </c>
      <c r="J62" s="61" t="s">
        <v>257</v>
      </c>
      <c r="K62" s="61" t="s">
        <v>275</v>
      </c>
      <c r="L62" s="61"/>
      <c r="M62" s="52"/>
      <c r="N62" s="62"/>
      <c r="O62" s="53"/>
      <c r="P62" s="53"/>
      <c r="S62" s="59"/>
    </row>
    <row r="63" spans="1:19" s="54" customFormat="1" ht="12" outlineLevel="1">
      <c r="A63" s="48"/>
      <c r="B63" s="622"/>
      <c r="C63" s="622"/>
      <c r="D63" s="63">
        <f aca="true" t="shared" si="9" ref="D63:K63">IF(D62&lt;&gt;"",VLOOKUP(D62,$Q$321:$S$346,3,FALSE),"")</f>
        <v>0.69</v>
      </c>
      <c r="E63" s="63">
        <f t="shared" si="9"/>
        <v>0.69</v>
      </c>
      <c r="F63" s="63">
        <f t="shared" si="9"/>
        <v>0.69</v>
      </c>
      <c r="G63" s="63">
        <f t="shared" si="9"/>
        <v>0.69</v>
      </c>
      <c r="H63" s="63">
        <f t="shared" si="9"/>
        <v>0.69</v>
      </c>
      <c r="I63" s="63">
        <f t="shared" si="9"/>
        <v>0.69</v>
      </c>
      <c r="J63" s="63">
        <f t="shared" si="9"/>
        <v>0.69</v>
      </c>
      <c r="K63" s="63">
        <f t="shared" si="9"/>
        <v>0.69</v>
      </c>
      <c r="L63" s="63"/>
      <c r="M63" s="52"/>
      <c r="N63" s="62"/>
      <c r="O63" s="53"/>
      <c r="P63" s="53"/>
      <c r="S63" s="59"/>
    </row>
    <row r="64" spans="1:19" s="54" customFormat="1" ht="12" outlineLevel="1">
      <c r="A64" s="48"/>
      <c r="B64" s="64">
        <f>SUM(D63:L63)</f>
        <v>5.52</v>
      </c>
      <c r="C64" s="65" t="s">
        <v>259</v>
      </c>
      <c r="D64" s="79" t="s">
        <v>276</v>
      </c>
      <c r="E64" s="66"/>
      <c r="F64" s="66"/>
      <c r="G64" s="67"/>
      <c r="H64" s="67"/>
      <c r="I64" s="67"/>
      <c r="J64" s="68"/>
      <c r="K64" s="68"/>
      <c r="L64" s="68"/>
      <c r="M64" s="68"/>
      <c r="N64" s="62"/>
      <c r="O64" s="69"/>
      <c r="P64" s="69"/>
      <c r="S64" s="59"/>
    </row>
    <row r="65" spans="1:19" s="54" customFormat="1" ht="12" outlineLevel="1">
      <c r="A65" s="48"/>
      <c r="B65" s="70">
        <f>MAX(D60:L60)</f>
        <v>8</v>
      </c>
      <c r="C65" s="65" t="s">
        <v>261</v>
      </c>
      <c r="D65" s="71" t="s">
        <v>277</v>
      </c>
      <c r="E65" s="66"/>
      <c r="F65" s="66"/>
      <c r="G65" s="67"/>
      <c r="H65" s="67"/>
      <c r="I65" s="67"/>
      <c r="J65" s="68"/>
      <c r="K65" s="68"/>
      <c r="L65" s="68"/>
      <c r="M65" s="68"/>
      <c r="N65" s="62"/>
      <c r="O65" s="69"/>
      <c r="P65" s="69"/>
      <c r="S65" s="59"/>
    </row>
    <row r="66" spans="1:19" s="54" customFormat="1" ht="12" outlineLevel="1">
      <c r="A66" s="48"/>
      <c r="B66" s="72">
        <f>(MAX(D61:L61))/30</f>
        <v>0.7</v>
      </c>
      <c r="C66" s="65" t="s">
        <v>263</v>
      </c>
      <c r="D66" s="80" t="s">
        <v>278</v>
      </c>
      <c r="E66" s="66"/>
      <c r="F66" s="66"/>
      <c r="G66" s="67"/>
      <c r="H66" s="67"/>
      <c r="I66" s="67"/>
      <c r="J66" s="68"/>
      <c r="K66" s="68"/>
      <c r="L66" s="68"/>
      <c r="M66" s="68"/>
      <c r="N66" s="62"/>
      <c r="O66" s="69"/>
      <c r="P66" s="69"/>
      <c r="S66" s="59"/>
    </row>
    <row r="67" spans="1:13" ht="12.75" outlineLevel="1">
      <c r="A67" s="28"/>
      <c r="B67" s="74"/>
      <c r="C67" s="74"/>
      <c r="D67" s="81" t="s">
        <v>279</v>
      </c>
      <c r="E67" s="36"/>
      <c r="F67" s="35"/>
      <c r="G67" s="35"/>
      <c r="H67" s="35"/>
      <c r="I67" s="35"/>
      <c r="J67" s="36"/>
      <c r="K67" s="36"/>
      <c r="L67" s="36"/>
      <c r="M67" s="36"/>
    </row>
    <row r="68" spans="1:13" ht="12.75" outlineLevel="1">
      <c r="A68" s="44"/>
      <c r="B68" s="1"/>
      <c r="C68" s="75"/>
      <c r="D68" s="1"/>
      <c r="E68" s="1"/>
      <c r="F68" s="1"/>
      <c r="G68" s="1"/>
      <c r="H68" s="1"/>
      <c r="I68" s="76"/>
      <c r="J68" s="1"/>
      <c r="K68" s="1"/>
      <c r="L68" s="1"/>
      <c r="M68" s="1"/>
    </row>
    <row r="69" spans="1:16" ht="12.75" outlineLevel="1">
      <c r="A69" s="44"/>
      <c r="B69" s="36"/>
      <c r="C69" s="45"/>
      <c r="D69" s="46"/>
      <c r="E69" s="36"/>
      <c r="F69" s="36"/>
      <c r="G69" s="36"/>
      <c r="H69" s="36"/>
      <c r="I69" s="36"/>
      <c r="J69" s="36"/>
      <c r="K69" s="36"/>
      <c r="L69" s="36"/>
      <c r="M69" s="36"/>
      <c r="N69" s="47"/>
      <c r="O69" s="47"/>
      <c r="P69" s="47"/>
    </row>
    <row r="70" spans="1:19" s="54" customFormat="1" ht="12" customHeight="1" outlineLevel="1">
      <c r="A70" s="48"/>
      <c r="B70" s="622" t="s">
        <v>280</v>
      </c>
      <c r="C70" s="622"/>
      <c r="D70" s="49" t="s">
        <v>256</v>
      </c>
      <c r="E70" s="50"/>
      <c r="F70" s="50"/>
      <c r="G70" s="50"/>
      <c r="H70" s="50"/>
      <c r="I70" s="50"/>
      <c r="J70" s="50"/>
      <c r="K70" s="50"/>
      <c r="L70" s="51"/>
      <c r="M70" s="52"/>
      <c r="N70" s="53"/>
      <c r="O70" s="53"/>
      <c r="P70" s="53"/>
      <c r="S70" s="59"/>
    </row>
    <row r="71" spans="1:16" s="59" customFormat="1" ht="12" customHeight="1" outlineLevel="1">
      <c r="A71" s="55"/>
      <c r="B71" s="622"/>
      <c r="C71" s="622"/>
      <c r="D71" s="56">
        <f>IF(D72&gt;0,1,"")</f>
        <v>1</v>
      </c>
      <c r="E71" s="56">
        <f aca="true" t="shared" si="10" ref="E71:L71">IF(E72&gt;0,D71+1,"")</f>
        <v>2</v>
      </c>
      <c r="F71" s="56">
        <f t="shared" si="10"/>
        <v>3</v>
      </c>
      <c r="G71" s="56">
        <f t="shared" si="10"/>
        <v>4</v>
      </c>
      <c r="H71" s="56">
        <f t="shared" si="10"/>
        <v>5</v>
      </c>
      <c r="I71" s="56">
        <f t="shared" si="10"/>
        <v>6</v>
      </c>
      <c r="J71" s="56">
        <f t="shared" si="10"/>
        <v>7</v>
      </c>
      <c r="K71" s="56">
        <f t="shared" si="10"/>
        <v>8</v>
      </c>
      <c r="L71" s="56">
        <f t="shared" si="10"/>
      </c>
      <c r="M71" s="57"/>
      <c r="N71" s="58"/>
      <c r="O71" s="58"/>
      <c r="P71" s="58"/>
    </row>
    <row r="72" spans="1:19" s="54" customFormat="1" ht="12" outlineLevel="1">
      <c r="A72" s="48"/>
      <c r="B72" s="622"/>
      <c r="C72" s="622"/>
      <c r="D72" s="60">
        <v>1</v>
      </c>
      <c r="E72" s="60">
        <v>3</v>
      </c>
      <c r="F72" s="60">
        <v>6</v>
      </c>
      <c r="G72" s="60">
        <v>9</v>
      </c>
      <c r="H72" s="60">
        <v>12</v>
      </c>
      <c r="I72" s="60">
        <v>15</v>
      </c>
      <c r="J72" s="60">
        <v>18</v>
      </c>
      <c r="K72" s="60">
        <v>21</v>
      </c>
      <c r="L72" s="60"/>
      <c r="M72" s="52"/>
      <c r="N72" s="53"/>
      <c r="O72" s="53"/>
      <c r="P72" s="53"/>
      <c r="S72" s="59"/>
    </row>
    <row r="73" spans="1:19" s="54" customFormat="1" ht="12" outlineLevel="1">
      <c r="A73" s="48"/>
      <c r="B73" s="622"/>
      <c r="C73" s="622"/>
      <c r="D73" s="61" t="s">
        <v>257</v>
      </c>
      <c r="E73" s="61" t="s">
        <v>275</v>
      </c>
      <c r="F73" s="61" t="s">
        <v>257</v>
      </c>
      <c r="G73" s="61" t="s">
        <v>275</v>
      </c>
      <c r="H73" s="61" t="s">
        <v>257</v>
      </c>
      <c r="I73" s="61" t="s">
        <v>275</v>
      </c>
      <c r="J73" s="61" t="s">
        <v>257</v>
      </c>
      <c r="K73" s="61" t="s">
        <v>275</v>
      </c>
      <c r="L73" s="61"/>
      <c r="M73" s="52"/>
      <c r="N73" s="62"/>
      <c r="O73" s="53"/>
      <c r="P73" s="53"/>
      <c r="S73" s="59"/>
    </row>
    <row r="74" spans="1:19" s="54" customFormat="1" ht="12" outlineLevel="1">
      <c r="A74" s="48"/>
      <c r="B74" s="622"/>
      <c r="C74" s="622"/>
      <c r="D74" s="63">
        <f aca="true" t="shared" si="11" ref="D74:L74">IF(D73&lt;&gt;"",VLOOKUP(D73,$Q$321:$S$346,3,FALSE),"")</f>
        <v>0.69</v>
      </c>
      <c r="E74" s="63">
        <f t="shared" si="11"/>
        <v>0.69</v>
      </c>
      <c r="F74" s="63">
        <f t="shared" si="11"/>
        <v>0.69</v>
      </c>
      <c r="G74" s="63">
        <f t="shared" si="11"/>
        <v>0.69</v>
      </c>
      <c r="H74" s="63">
        <f t="shared" si="11"/>
        <v>0.69</v>
      </c>
      <c r="I74" s="63">
        <f t="shared" si="11"/>
        <v>0.69</v>
      </c>
      <c r="J74" s="63">
        <f t="shared" si="11"/>
        <v>0.69</v>
      </c>
      <c r="K74" s="63">
        <f t="shared" si="11"/>
        <v>0.69</v>
      </c>
      <c r="L74" s="63">
        <f t="shared" si="11"/>
      </c>
      <c r="M74" s="52"/>
      <c r="N74" s="62"/>
      <c r="O74" s="53"/>
      <c r="P74" s="53"/>
      <c r="S74" s="59"/>
    </row>
    <row r="75" spans="1:19" s="54" customFormat="1" ht="12" outlineLevel="1">
      <c r="A75" s="48"/>
      <c r="B75" s="64">
        <f>SUM(D74:L74)</f>
        <v>5.52</v>
      </c>
      <c r="C75" s="65" t="s">
        <v>259</v>
      </c>
      <c r="D75" s="79" t="s">
        <v>276</v>
      </c>
      <c r="E75" s="66"/>
      <c r="F75" s="66"/>
      <c r="G75" s="67"/>
      <c r="H75" s="67"/>
      <c r="I75" s="67"/>
      <c r="J75" s="68"/>
      <c r="K75" s="68"/>
      <c r="L75" s="68"/>
      <c r="M75" s="68"/>
      <c r="N75" s="62"/>
      <c r="O75" s="69"/>
      <c r="P75" s="69"/>
      <c r="S75" s="59"/>
    </row>
    <row r="76" spans="1:19" s="54" customFormat="1" ht="12" outlineLevel="1">
      <c r="A76" s="48"/>
      <c r="B76" s="70">
        <f>MAX(D71:L71)</f>
        <v>8</v>
      </c>
      <c r="C76" s="65" t="s">
        <v>261</v>
      </c>
      <c r="D76" s="71" t="s">
        <v>277</v>
      </c>
      <c r="E76" s="66"/>
      <c r="F76" s="66"/>
      <c r="G76" s="67"/>
      <c r="H76" s="67"/>
      <c r="I76" s="67"/>
      <c r="J76" s="68"/>
      <c r="K76" s="68"/>
      <c r="L76" s="68"/>
      <c r="M76" s="68"/>
      <c r="N76" s="62"/>
      <c r="O76" s="69"/>
      <c r="P76" s="69"/>
      <c r="S76" s="59"/>
    </row>
    <row r="77" spans="1:19" s="54" customFormat="1" ht="12" outlineLevel="1">
      <c r="A77" s="48"/>
      <c r="B77" s="72">
        <f>(MAX(D72:L72))/30</f>
        <v>0.7</v>
      </c>
      <c r="C77" s="65" t="s">
        <v>263</v>
      </c>
      <c r="D77" s="80" t="s">
        <v>278</v>
      </c>
      <c r="E77" s="66"/>
      <c r="F77" s="66"/>
      <c r="G77" s="67"/>
      <c r="H77" s="67"/>
      <c r="I77" s="67"/>
      <c r="J77" s="68"/>
      <c r="K77" s="68"/>
      <c r="L77" s="68"/>
      <c r="M77" s="68"/>
      <c r="N77" s="62"/>
      <c r="O77" s="69"/>
      <c r="P77" s="69"/>
      <c r="S77" s="59"/>
    </row>
    <row r="78" spans="1:13" ht="12.75" outlineLevel="1">
      <c r="A78" s="28"/>
      <c r="B78" s="74"/>
      <c r="C78" s="74"/>
      <c r="D78" s="81" t="s">
        <v>281</v>
      </c>
      <c r="E78" s="36"/>
      <c r="F78" s="35"/>
      <c r="G78" s="35"/>
      <c r="H78" s="35"/>
      <c r="I78" s="35"/>
      <c r="J78" s="36"/>
      <c r="K78" s="36"/>
      <c r="L78" s="36"/>
      <c r="M78" s="36"/>
    </row>
    <row r="79" spans="1:13" ht="12.75" outlineLevel="1">
      <c r="A79" s="44"/>
      <c r="B79" s="1"/>
      <c r="C79" s="75"/>
      <c r="D79" s="1"/>
      <c r="E79" s="1"/>
      <c r="F79" s="1"/>
      <c r="G79" s="1"/>
      <c r="H79" s="1"/>
      <c r="I79" s="76"/>
      <c r="J79" s="1"/>
      <c r="K79" s="1"/>
      <c r="L79" s="1"/>
      <c r="M79" s="1"/>
    </row>
    <row r="80" spans="1:16" ht="12.75" outlineLevel="1">
      <c r="A80" s="44"/>
      <c r="B80" s="36"/>
      <c r="C80" s="45"/>
      <c r="D80" s="46"/>
      <c r="E80" s="36"/>
      <c r="F80" s="36"/>
      <c r="G80" s="36"/>
      <c r="H80" s="36"/>
      <c r="I80" s="36"/>
      <c r="J80" s="36"/>
      <c r="K80" s="36"/>
      <c r="L80" s="36"/>
      <c r="M80" s="36"/>
      <c r="N80" s="47"/>
      <c r="O80" s="47"/>
      <c r="P80" s="47"/>
    </row>
    <row r="81" spans="1:19" s="54" customFormat="1" ht="12" customHeight="1" outlineLevel="1">
      <c r="A81" s="48"/>
      <c r="B81" s="622" t="s">
        <v>282</v>
      </c>
      <c r="C81" s="622"/>
      <c r="D81" s="49" t="s">
        <v>256</v>
      </c>
      <c r="E81" s="50"/>
      <c r="F81" s="50"/>
      <c r="G81" s="50"/>
      <c r="H81" s="50"/>
      <c r="I81" s="50"/>
      <c r="J81" s="50"/>
      <c r="K81" s="50"/>
      <c r="L81" s="51"/>
      <c r="M81" s="52"/>
      <c r="N81" s="53"/>
      <c r="O81" s="53"/>
      <c r="P81" s="53"/>
      <c r="S81" s="59"/>
    </row>
    <row r="82" spans="1:16" s="59" customFormat="1" ht="12" customHeight="1" outlineLevel="1">
      <c r="A82" s="55"/>
      <c r="B82" s="622"/>
      <c r="C82" s="622"/>
      <c r="D82" s="56">
        <f>IF(D83&gt;0,1,"")</f>
        <v>1</v>
      </c>
      <c r="E82" s="56">
        <f aca="true" t="shared" si="12" ref="E82:L82">IF(E83&gt;0,D82+1,"")</f>
        <v>2</v>
      </c>
      <c r="F82" s="56">
        <f t="shared" si="12"/>
        <v>3</v>
      </c>
      <c r="G82" s="56">
        <f t="shared" si="12"/>
        <v>4</v>
      </c>
      <c r="H82" s="56">
        <f t="shared" si="12"/>
        <v>5</v>
      </c>
      <c r="I82" s="56">
        <f t="shared" si="12"/>
        <v>6</v>
      </c>
      <c r="J82" s="56">
        <f t="shared" si="12"/>
        <v>7</v>
      </c>
      <c r="K82" s="56">
        <f t="shared" si="12"/>
        <v>8</v>
      </c>
      <c r="L82" s="56">
        <f t="shared" si="12"/>
      </c>
      <c r="M82" s="57"/>
      <c r="N82" s="58"/>
      <c r="O82" s="58"/>
      <c r="P82" s="58"/>
    </row>
    <row r="83" spans="1:19" s="54" customFormat="1" ht="12" outlineLevel="1">
      <c r="A83" s="48"/>
      <c r="B83" s="622"/>
      <c r="C83" s="622"/>
      <c r="D83" s="60">
        <v>1</v>
      </c>
      <c r="E83" s="60">
        <v>4</v>
      </c>
      <c r="F83" s="60">
        <v>8</v>
      </c>
      <c r="G83" s="60">
        <v>12</v>
      </c>
      <c r="H83" s="60">
        <v>26</v>
      </c>
      <c r="I83" s="60">
        <v>30</v>
      </c>
      <c r="J83" s="60">
        <v>34</v>
      </c>
      <c r="K83" s="60">
        <v>38</v>
      </c>
      <c r="L83" s="60"/>
      <c r="M83" s="52"/>
      <c r="N83" s="53"/>
      <c r="O83" s="53"/>
      <c r="P83" s="53"/>
      <c r="S83" s="59"/>
    </row>
    <row r="84" spans="1:19" s="54" customFormat="1" ht="12" outlineLevel="1">
      <c r="A84" s="48"/>
      <c r="B84" s="622"/>
      <c r="C84" s="622"/>
      <c r="D84" s="61" t="s">
        <v>257</v>
      </c>
      <c r="E84" s="61" t="s">
        <v>275</v>
      </c>
      <c r="F84" s="61" t="s">
        <v>257</v>
      </c>
      <c r="G84" s="61" t="s">
        <v>275</v>
      </c>
      <c r="H84" s="61" t="s">
        <v>257</v>
      </c>
      <c r="I84" s="61" t="s">
        <v>275</v>
      </c>
      <c r="J84" s="61" t="s">
        <v>257</v>
      </c>
      <c r="K84" s="61" t="s">
        <v>275</v>
      </c>
      <c r="L84" s="61"/>
      <c r="M84" s="52"/>
      <c r="N84" s="62"/>
      <c r="O84" s="53"/>
      <c r="P84" s="53"/>
      <c r="S84" s="59"/>
    </row>
    <row r="85" spans="1:19" s="54" customFormat="1" ht="12" outlineLevel="1">
      <c r="A85" s="48"/>
      <c r="B85" s="622"/>
      <c r="C85" s="622"/>
      <c r="D85" s="63">
        <f aca="true" t="shared" si="13" ref="D85:L85">IF(D84&lt;&gt;"",VLOOKUP(D84,$Q$321:$S$346,3,FALSE),"")</f>
        <v>0.69</v>
      </c>
      <c r="E85" s="63">
        <f t="shared" si="13"/>
        <v>0.69</v>
      </c>
      <c r="F85" s="63">
        <f t="shared" si="13"/>
        <v>0.69</v>
      </c>
      <c r="G85" s="63">
        <f t="shared" si="13"/>
        <v>0.69</v>
      </c>
      <c r="H85" s="63">
        <f t="shared" si="13"/>
        <v>0.69</v>
      </c>
      <c r="I85" s="63">
        <f t="shared" si="13"/>
        <v>0.69</v>
      </c>
      <c r="J85" s="63">
        <f t="shared" si="13"/>
        <v>0.69</v>
      </c>
      <c r="K85" s="63">
        <f t="shared" si="13"/>
        <v>0.69</v>
      </c>
      <c r="L85" s="63">
        <f t="shared" si="13"/>
      </c>
      <c r="M85" s="52"/>
      <c r="N85" s="62"/>
      <c r="O85" s="53"/>
      <c r="P85" s="53"/>
      <c r="S85" s="59"/>
    </row>
    <row r="86" spans="1:19" s="54" customFormat="1" ht="12" outlineLevel="1">
      <c r="A86" s="48"/>
      <c r="B86" s="64">
        <f>SUM(D85:L85)</f>
        <v>5.52</v>
      </c>
      <c r="C86" s="65" t="s">
        <v>259</v>
      </c>
      <c r="D86" s="79" t="s">
        <v>276</v>
      </c>
      <c r="E86" s="66"/>
      <c r="F86" s="66"/>
      <c r="G86" s="67"/>
      <c r="H86" s="67"/>
      <c r="I86" s="67"/>
      <c r="J86" s="68"/>
      <c r="K86" s="68"/>
      <c r="L86" s="68"/>
      <c r="M86" s="68"/>
      <c r="N86" s="62"/>
      <c r="O86" s="69"/>
      <c r="P86" s="69"/>
      <c r="S86" s="59"/>
    </row>
    <row r="87" spans="1:19" s="54" customFormat="1" ht="12" outlineLevel="1">
      <c r="A87" s="48"/>
      <c r="B87" s="70">
        <f>MAX(D82:L82)</f>
        <v>8</v>
      </c>
      <c r="C87" s="65" t="s">
        <v>261</v>
      </c>
      <c r="D87" s="71" t="s">
        <v>277</v>
      </c>
      <c r="E87" s="66"/>
      <c r="F87" s="66"/>
      <c r="G87" s="67"/>
      <c r="H87" s="67"/>
      <c r="I87" s="67"/>
      <c r="J87" s="68"/>
      <c r="K87" s="68"/>
      <c r="L87" s="68"/>
      <c r="M87" s="68"/>
      <c r="N87" s="62"/>
      <c r="O87" s="69"/>
      <c r="P87" s="69"/>
      <c r="S87" s="59"/>
    </row>
    <row r="88" spans="1:19" s="54" customFormat="1" ht="12" outlineLevel="1">
      <c r="A88" s="48"/>
      <c r="B88" s="72">
        <f>(MAX(D83:L83))/30</f>
        <v>1.2666666666666666</v>
      </c>
      <c r="C88" s="65" t="s">
        <v>263</v>
      </c>
      <c r="D88" s="80" t="s">
        <v>278</v>
      </c>
      <c r="E88" s="66"/>
      <c r="F88" s="66"/>
      <c r="G88" s="67"/>
      <c r="H88" s="67"/>
      <c r="I88" s="67"/>
      <c r="J88" s="68"/>
      <c r="K88" s="68"/>
      <c r="L88" s="68"/>
      <c r="M88" s="68"/>
      <c r="N88" s="62"/>
      <c r="O88" s="69"/>
      <c r="P88" s="69"/>
      <c r="S88" s="59"/>
    </row>
    <row r="89" spans="1:13" ht="12.75" outlineLevel="1">
      <c r="A89" s="28"/>
      <c r="B89" s="74"/>
      <c r="C89" s="74"/>
      <c r="D89" s="81" t="s">
        <v>283</v>
      </c>
      <c r="E89" s="36"/>
      <c r="F89" s="35"/>
      <c r="G89" s="35"/>
      <c r="H89" s="35"/>
      <c r="I89" s="35"/>
      <c r="J89" s="36"/>
      <c r="K89" s="36"/>
      <c r="L89" s="36"/>
      <c r="M89" s="36"/>
    </row>
    <row r="90" spans="1:13" ht="12.75" outlineLevel="1">
      <c r="A90" s="44"/>
      <c r="B90" s="1"/>
      <c r="C90" s="75"/>
      <c r="D90" s="1"/>
      <c r="E90" s="1"/>
      <c r="F90" s="1"/>
      <c r="G90" s="1"/>
      <c r="H90" s="1"/>
      <c r="I90" s="76"/>
      <c r="J90" s="1"/>
      <c r="K90" s="1"/>
      <c r="L90" s="1"/>
      <c r="M90" s="1"/>
    </row>
    <row r="91" spans="1:16" ht="12.75" outlineLevel="1">
      <c r="A91" s="44"/>
      <c r="B91" s="36"/>
      <c r="C91" s="45"/>
      <c r="D91" s="46"/>
      <c r="E91" s="36"/>
      <c r="F91" s="36"/>
      <c r="G91" s="36"/>
      <c r="H91" s="36"/>
      <c r="I91" s="36"/>
      <c r="J91" s="36"/>
      <c r="K91" s="36"/>
      <c r="L91" s="36"/>
      <c r="M91" s="36"/>
      <c r="N91" s="47"/>
      <c r="O91" s="47"/>
      <c r="P91" s="47"/>
    </row>
    <row r="92" spans="1:19" s="54" customFormat="1" ht="12" customHeight="1" outlineLevel="1">
      <c r="A92" s="48"/>
      <c r="B92" s="622" t="s">
        <v>284</v>
      </c>
      <c r="C92" s="622"/>
      <c r="D92" s="49" t="s">
        <v>256</v>
      </c>
      <c r="E92" s="50"/>
      <c r="F92" s="50"/>
      <c r="G92" s="50"/>
      <c r="H92" s="50"/>
      <c r="I92" s="50"/>
      <c r="J92" s="50"/>
      <c r="K92" s="50"/>
      <c r="L92" s="51"/>
      <c r="M92" s="52"/>
      <c r="N92" s="53"/>
      <c r="O92" s="53"/>
      <c r="P92" s="53"/>
      <c r="S92" s="59"/>
    </row>
    <row r="93" spans="1:16" s="59" customFormat="1" ht="12" customHeight="1" outlineLevel="1">
      <c r="A93" s="55"/>
      <c r="B93" s="622"/>
      <c r="C93" s="622"/>
      <c r="D93" s="56">
        <f>IF(D94&gt;0,1,"")</f>
        <v>1</v>
      </c>
      <c r="E93" s="56">
        <f aca="true" t="shared" si="14" ref="E93:L93">IF(E94&gt;0,D93+1,"")</f>
        <v>2</v>
      </c>
      <c r="F93" s="56">
        <f t="shared" si="14"/>
        <v>3</v>
      </c>
      <c r="G93" s="56">
        <f t="shared" si="14"/>
        <v>4</v>
      </c>
      <c r="H93" s="56">
        <f t="shared" si="14"/>
        <v>5</v>
      </c>
      <c r="I93" s="56">
        <f t="shared" si="14"/>
        <v>6</v>
      </c>
      <c r="J93" s="56">
        <f t="shared" si="14"/>
        <v>7</v>
      </c>
      <c r="K93" s="56">
        <f t="shared" si="14"/>
        <v>8</v>
      </c>
      <c r="L93" s="56">
        <f t="shared" si="14"/>
      </c>
      <c r="M93" s="57"/>
      <c r="N93" s="58"/>
      <c r="O93" s="58"/>
      <c r="P93" s="58"/>
    </row>
    <row r="94" spans="1:19" s="54" customFormat="1" ht="12" outlineLevel="1">
      <c r="A94" s="48"/>
      <c r="B94" s="622"/>
      <c r="C94" s="622"/>
      <c r="D94" s="60">
        <v>1</v>
      </c>
      <c r="E94" s="60">
        <v>7</v>
      </c>
      <c r="F94" s="60">
        <v>14</v>
      </c>
      <c r="G94" s="60">
        <v>21</v>
      </c>
      <c r="H94" s="60">
        <v>60</v>
      </c>
      <c r="I94" s="60">
        <v>67</v>
      </c>
      <c r="J94" s="60">
        <v>74</v>
      </c>
      <c r="K94" s="60">
        <v>81</v>
      </c>
      <c r="L94" s="60"/>
      <c r="M94" s="52"/>
      <c r="N94" s="53"/>
      <c r="O94" s="53"/>
      <c r="P94" s="53"/>
      <c r="S94" s="59"/>
    </row>
    <row r="95" spans="1:19" s="54" customFormat="1" ht="12" outlineLevel="1">
      <c r="A95" s="48"/>
      <c r="B95" s="622"/>
      <c r="C95" s="622"/>
      <c r="D95" s="61" t="s">
        <v>257</v>
      </c>
      <c r="E95" s="61" t="s">
        <v>275</v>
      </c>
      <c r="F95" s="61" t="s">
        <v>257</v>
      </c>
      <c r="G95" s="61" t="s">
        <v>275</v>
      </c>
      <c r="H95" s="61" t="s">
        <v>257</v>
      </c>
      <c r="I95" s="61" t="s">
        <v>275</v>
      </c>
      <c r="J95" s="61" t="s">
        <v>257</v>
      </c>
      <c r="K95" s="61" t="s">
        <v>275</v>
      </c>
      <c r="L95" s="61"/>
      <c r="M95" s="52"/>
      <c r="N95" s="62"/>
      <c r="O95" s="53"/>
      <c r="P95" s="53"/>
      <c r="S95" s="59"/>
    </row>
    <row r="96" spans="1:19" s="54" customFormat="1" ht="12" outlineLevel="1">
      <c r="A96" s="48"/>
      <c r="B96" s="622"/>
      <c r="C96" s="622"/>
      <c r="D96" s="63">
        <f aca="true" t="shared" si="15" ref="D96:L96">IF(D95&lt;&gt;"",VLOOKUP(D95,$Q$321:$S$346,3,FALSE),"")</f>
        <v>0.69</v>
      </c>
      <c r="E96" s="63">
        <f t="shared" si="15"/>
        <v>0.69</v>
      </c>
      <c r="F96" s="63">
        <f t="shared" si="15"/>
        <v>0.69</v>
      </c>
      <c r="G96" s="63">
        <f t="shared" si="15"/>
        <v>0.69</v>
      </c>
      <c r="H96" s="63">
        <f t="shared" si="15"/>
        <v>0.69</v>
      </c>
      <c r="I96" s="63">
        <f t="shared" si="15"/>
        <v>0.69</v>
      </c>
      <c r="J96" s="63">
        <f t="shared" si="15"/>
        <v>0.69</v>
      </c>
      <c r="K96" s="63">
        <f t="shared" si="15"/>
        <v>0.69</v>
      </c>
      <c r="L96" s="63">
        <f t="shared" si="15"/>
      </c>
      <c r="M96" s="52"/>
      <c r="N96" s="62"/>
      <c r="O96" s="53"/>
      <c r="P96" s="53"/>
      <c r="S96" s="59"/>
    </row>
    <row r="97" spans="1:19" s="54" customFormat="1" ht="12" outlineLevel="1">
      <c r="A97" s="48"/>
      <c r="B97" s="64">
        <f>SUM(D96:L96)</f>
        <v>5.52</v>
      </c>
      <c r="C97" s="65" t="s">
        <v>259</v>
      </c>
      <c r="D97" s="79" t="s">
        <v>276</v>
      </c>
      <c r="E97" s="66"/>
      <c r="F97" s="66"/>
      <c r="G97" s="67"/>
      <c r="H97" s="67"/>
      <c r="I97" s="67"/>
      <c r="J97" s="68"/>
      <c r="K97" s="68"/>
      <c r="L97" s="68"/>
      <c r="M97" s="68"/>
      <c r="N97" s="62"/>
      <c r="O97" s="69"/>
      <c r="P97" s="69"/>
      <c r="S97" s="59"/>
    </row>
    <row r="98" spans="1:19" s="54" customFormat="1" ht="12" outlineLevel="1">
      <c r="A98" s="48"/>
      <c r="B98" s="70">
        <f>MAX(D93:L93)</f>
        <v>8</v>
      </c>
      <c r="C98" s="65" t="s">
        <v>261</v>
      </c>
      <c r="D98" s="71" t="s">
        <v>277</v>
      </c>
      <c r="E98" s="66"/>
      <c r="F98" s="66"/>
      <c r="G98" s="67"/>
      <c r="H98" s="67"/>
      <c r="I98" s="67"/>
      <c r="J98" s="68"/>
      <c r="K98" s="68"/>
      <c r="L98" s="68"/>
      <c r="M98" s="68"/>
      <c r="N98" s="62"/>
      <c r="O98" s="69"/>
      <c r="P98" s="69"/>
      <c r="S98" s="59"/>
    </row>
    <row r="99" spans="1:19" s="54" customFormat="1" ht="12" outlineLevel="1">
      <c r="A99" s="48"/>
      <c r="B99" s="72">
        <f>(MAX(D94:L94))/30</f>
        <v>2.7</v>
      </c>
      <c r="C99" s="65" t="s">
        <v>263</v>
      </c>
      <c r="D99" s="80" t="s">
        <v>278</v>
      </c>
      <c r="E99" s="66"/>
      <c r="F99" s="66"/>
      <c r="G99" s="67"/>
      <c r="H99" s="67"/>
      <c r="I99" s="67"/>
      <c r="J99" s="68"/>
      <c r="K99" s="68"/>
      <c r="L99" s="68"/>
      <c r="M99" s="68"/>
      <c r="N99" s="62"/>
      <c r="O99" s="69"/>
      <c r="P99" s="69"/>
      <c r="S99" s="59"/>
    </row>
    <row r="100" spans="1:13" ht="12.75" outlineLevel="1">
      <c r="A100" s="28"/>
      <c r="B100" s="74"/>
      <c r="C100" s="74"/>
      <c r="D100" s="81" t="s">
        <v>285</v>
      </c>
      <c r="E100" s="36"/>
      <c r="F100" s="35"/>
      <c r="G100" s="35"/>
      <c r="H100" s="35"/>
      <c r="I100" s="35"/>
      <c r="J100" s="36"/>
      <c r="K100" s="36"/>
      <c r="L100" s="36"/>
      <c r="M100" s="36"/>
    </row>
    <row r="101" spans="1:13" ht="12.75" outlineLevel="1">
      <c r="A101" s="44"/>
      <c r="B101" s="1"/>
      <c r="C101" s="75"/>
      <c r="D101" s="1"/>
      <c r="E101" s="1"/>
      <c r="F101" s="1"/>
      <c r="G101" s="1"/>
      <c r="H101" s="1"/>
      <c r="I101" s="76"/>
      <c r="J101" s="1"/>
      <c r="K101" s="1"/>
      <c r="L101" s="1"/>
      <c r="M101" s="1"/>
    </row>
    <row r="102" spans="1:16" ht="12.75" outlineLevel="1">
      <c r="A102" s="44"/>
      <c r="B102" s="36"/>
      <c r="C102" s="45"/>
      <c r="D102" s="46"/>
      <c r="E102" s="36"/>
      <c r="F102" s="36"/>
      <c r="G102" s="36"/>
      <c r="H102" s="36"/>
      <c r="I102" s="36"/>
      <c r="J102" s="36"/>
      <c r="K102" s="36"/>
      <c r="L102" s="36"/>
      <c r="M102" s="36"/>
      <c r="N102" s="47"/>
      <c r="O102" s="47"/>
      <c r="P102" s="47"/>
    </row>
    <row r="103" spans="1:19" s="54" customFormat="1" ht="12" customHeight="1" outlineLevel="1">
      <c r="A103" s="48"/>
      <c r="B103" s="622" t="s">
        <v>286</v>
      </c>
      <c r="C103" s="622"/>
      <c r="D103" s="49" t="s">
        <v>256</v>
      </c>
      <c r="E103" s="50"/>
      <c r="F103" s="50"/>
      <c r="G103" s="50"/>
      <c r="H103" s="50"/>
      <c r="I103" s="50"/>
      <c r="J103" s="50"/>
      <c r="K103" s="50"/>
      <c r="L103" s="51"/>
      <c r="M103" s="52"/>
      <c r="N103" s="53"/>
      <c r="O103" s="53"/>
      <c r="P103" s="53"/>
      <c r="S103" s="59"/>
    </row>
    <row r="104" spans="1:16" s="59" customFormat="1" ht="12" customHeight="1" outlineLevel="1">
      <c r="A104" s="55"/>
      <c r="B104" s="622"/>
      <c r="C104" s="622"/>
      <c r="D104" s="56">
        <f>IF(D105&gt;0,1,"")</f>
        <v>1</v>
      </c>
      <c r="E104" s="56">
        <f aca="true" t="shared" si="16" ref="E104:L104">IF(E105&gt;0,D104+1,"")</f>
        <v>2</v>
      </c>
      <c r="F104" s="56">
        <f t="shared" si="16"/>
        <v>3</v>
      </c>
      <c r="G104" s="56">
        <f t="shared" si="16"/>
        <v>4</v>
      </c>
      <c r="H104" s="56">
        <f t="shared" si="16"/>
        <v>5</v>
      </c>
      <c r="I104" s="56">
        <f t="shared" si="16"/>
        <v>6</v>
      </c>
      <c r="J104" s="56">
        <f t="shared" si="16"/>
        <v>7</v>
      </c>
      <c r="K104" s="56">
        <f t="shared" si="16"/>
        <v>8</v>
      </c>
      <c r="L104" s="56">
        <f t="shared" si="16"/>
      </c>
      <c r="M104" s="57"/>
      <c r="N104" s="58"/>
      <c r="O104" s="58"/>
      <c r="P104" s="58"/>
    </row>
    <row r="105" spans="1:19" s="54" customFormat="1" ht="12" outlineLevel="1">
      <c r="A105" s="48"/>
      <c r="B105" s="622"/>
      <c r="C105" s="622"/>
      <c r="D105" s="60">
        <v>1</v>
      </c>
      <c r="E105" s="60">
        <v>14</v>
      </c>
      <c r="F105" s="60">
        <v>28</v>
      </c>
      <c r="G105" s="60">
        <v>42</v>
      </c>
      <c r="H105" s="60">
        <v>66</v>
      </c>
      <c r="I105" s="60">
        <v>80</v>
      </c>
      <c r="J105" s="60">
        <v>94</v>
      </c>
      <c r="K105" s="60">
        <v>108</v>
      </c>
      <c r="L105" s="60"/>
      <c r="M105" s="52"/>
      <c r="N105" s="53"/>
      <c r="O105" s="53"/>
      <c r="P105" s="53"/>
      <c r="S105" s="59"/>
    </row>
    <row r="106" spans="1:19" s="54" customFormat="1" ht="12" outlineLevel="1">
      <c r="A106" s="48"/>
      <c r="B106" s="622"/>
      <c r="C106" s="622"/>
      <c r="D106" s="61" t="s">
        <v>257</v>
      </c>
      <c r="E106" s="61" t="s">
        <v>275</v>
      </c>
      <c r="F106" s="61" t="s">
        <v>257</v>
      </c>
      <c r="G106" s="61" t="s">
        <v>275</v>
      </c>
      <c r="H106" s="61" t="s">
        <v>257</v>
      </c>
      <c r="I106" s="61" t="s">
        <v>275</v>
      </c>
      <c r="J106" s="61" t="s">
        <v>257</v>
      </c>
      <c r="K106" s="61" t="s">
        <v>275</v>
      </c>
      <c r="L106" s="61"/>
      <c r="M106" s="52"/>
      <c r="N106" s="62"/>
      <c r="O106" s="53"/>
      <c r="P106" s="53"/>
      <c r="S106" s="59"/>
    </row>
    <row r="107" spans="1:19" s="54" customFormat="1" ht="12" outlineLevel="1">
      <c r="A107" s="48"/>
      <c r="B107" s="622"/>
      <c r="C107" s="622"/>
      <c r="D107" s="63">
        <f aca="true" t="shared" si="17" ref="D107:L107">IF(D106&lt;&gt;"",VLOOKUP(D106,$Q$321:$S$346,3,FALSE),"")</f>
        <v>0.69</v>
      </c>
      <c r="E107" s="63">
        <f t="shared" si="17"/>
        <v>0.69</v>
      </c>
      <c r="F107" s="63">
        <f t="shared" si="17"/>
        <v>0.69</v>
      </c>
      <c r="G107" s="63">
        <f t="shared" si="17"/>
        <v>0.69</v>
      </c>
      <c r="H107" s="63">
        <f t="shared" si="17"/>
        <v>0.69</v>
      </c>
      <c r="I107" s="63">
        <f t="shared" si="17"/>
        <v>0.69</v>
      </c>
      <c r="J107" s="63">
        <f t="shared" si="17"/>
        <v>0.69</v>
      </c>
      <c r="K107" s="63">
        <f t="shared" si="17"/>
        <v>0.69</v>
      </c>
      <c r="L107" s="63">
        <f t="shared" si="17"/>
      </c>
      <c r="M107" s="52"/>
      <c r="N107" s="62"/>
      <c r="O107" s="53"/>
      <c r="P107" s="53"/>
      <c r="S107" s="59"/>
    </row>
    <row r="108" spans="1:19" s="54" customFormat="1" ht="12" outlineLevel="1">
      <c r="A108" s="48"/>
      <c r="B108" s="64">
        <f>SUM(D107:L107)</f>
        <v>5.52</v>
      </c>
      <c r="C108" s="65" t="s">
        <v>259</v>
      </c>
      <c r="D108" s="79" t="s">
        <v>276</v>
      </c>
      <c r="E108" s="66"/>
      <c r="F108" s="66"/>
      <c r="G108" s="67"/>
      <c r="H108" s="67"/>
      <c r="I108" s="67"/>
      <c r="J108" s="68"/>
      <c r="K108" s="68"/>
      <c r="L108" s="68"/>
      <c r="M108" s="68"/>
      <c r="N108" s="62"/>
      <c r="O108" s="69"/>
      <c r="P108" s="69"/>
      <c r="S108" s="59"/>
    </row>
    <row r="109" spans="1:19" s="54" customFormat="1" ht="12" outlineLevel="1">
      <c r="A109" s="48"/>
      <c r="B109" s="70">
        <f>MAX(D104:L104)</f>
        <v>8</v>
      </c>
      <c r="C109" s="65" t="s">
        <v>261</v>
      </c>
      <c r="D109" s="71" t="s">
        <v>277</v>
      </c>
      <c r="E109" s="66"/>
      <c r="F109" s="66"/>
      <c r="G109" s="67"/>
      <c r="H109" s="67"/>
      <c r="I109" s="67"/>
      <c r="J109" s="68"/>
      <c r="K109" s="68"/>
      <c r="L109" s="68"/>
      <c r="M109" s="68"/>
      <c r="N109" s="62"/>
      <c r="O109" s="69"/>
      <c r="P109" s="69"/>
      <c r="S109" s="59"/>
    </row>
    <row r="110" spans="1:19" s="54" customFormat="1" ht="12" outlineLevel="1">
      <c r="A110" s="48"/>
      <c r="B110" s="72">
        <f>(MAX(D105:L105))/30</f>
        <v>3.6</v>
      </c>
      <c r="C110" s="65" t="s">
        <v>263</v>
      </c>
      <c r="D110" s="80" t="s">
        <v>278</v>
      </c>
      <c r="E110" s="66"/>
      <c r="F110" s="66"/>
      <c r="G110" s="67"/>
      <c r="H110" s="67"/>
      <c r="I110" s="67"/>
      <c r="J110" s="68"/>
      <c r="K110" s="68"/>
      <c r="L110" s="68"/>
      <c r="M110" s="68"/>
      <c r="N110" s="62"/>
      <c r="O110" s="69"/>
      <c r="P110" s="69"/>
      <c r="S110" s="59"/>
    </row>
    <row r="111" spans="1:13" ht="12.75" outlineLevel="1">
      <c r="A111" s="28"/>
      <c r="B111" s="74"/>
      <c r="C111" s="74"/>
      <c r="D111" s="81" t="s">
        <v>287</v>
      </c>
      <c r="E111" s="36"/>
      <c r="F111" s="35"/>
      <c r="G111" s="35"/>
      <c r="H111" s="35"/>
      <c r="I111" s="35"/>
      <c r="J111" s="36"/>
      <c r="K111" s="36"/>
      <c r="L111" s="36"/>
      <c r="M111" s="36"/>
    </row>
    <row r="112" spans="1:13" ht="12.75" outlineLevel="1">
      <c r="A112" s="44"/>
      <c r="B112" s="1"/>
      <c r="C112" s="75"/>
      <c r="D112" s="1"/>
      <c r="E112" s="1"/>
      <c r="F112" s="1"/>
      <c r="G112" s="1"/>
      <c r="H112" s="1"/>
      <c r="I112" s="76"/>
      <c r="J112" s="1"/>
      <c r="K112" s="1"/>
      <c r="L112" s="1"/>
      <c r="M112" s="1"/>
    </row>
    <row r="113" spans="1:16" ht="12.75" outlineLevel="1">
      <c r="A113" s="44"/>
      <c r="B113" s="36"/>
      <c r="C113" s="45"/>
      <c r="D113" s="46"/>
      <c r="E113" s="36"/>
      <c r="F113" s="36"/>
      <c r="G113" s="36"/>
      <c r="H113" s="36"/>
      <c r="I113" s="36"/>
      <c r="J113" s="36"/>
      <c r="K113" s="36"/>
      <c r="L113" s="36"/>
      <c r="M113" s="36"/>
      <c r="N113" s="47"/>
      <c r="O113" s="47"/>
      <c r="P113" s="47"/>
    </row>
    <row r="114" spans="1:19" s="54" customFormat="1" ht="12" customHeight="1" outlineLevel="1">
      <c r="A114" s="48"/>
      <c r="B114" s="622" t="s">
        <v>288</v>
      </c>
      <c r="C114" s="622"/>
      <c r="D114" s="49" t="s">
        <v>256</v>
      </c>
      <c r="E114" s="50"/>
      <c r="F114" s="50"/>
      <c r="G114" s="50"/>
      <c r="H114" s="50"/>
      <c r="I114" s="50"/>
      <c r="J114" s="50"/>
      <c r="K114" s="50"/>
      <c r="L114" s="51"/>
      <c r="M114" s="52"/>
      <c r="N114" s="53"/>
      <c r="O114" s="53"/>
      <c r="P114" s="53"/>
      <c r="S114" s="59"/>
    </row>
    <row r="115" spans="1:16" s="59" customFormat="1" ht="12" customHeight="1" outlineLevel="1">
      <c r="A115" s="55"/>
      <c r="B115" s="622"/>
      <c r="C115" s="622"/>
      <c r="D115" s="56">
        <f>IF(D116&gt;0,1,"")</f>
        <v>1</v>
      </c>
      <c r="E115" s="56">
        <f aca="true" t="shared" si="18" ref="E115:L115">IF(E116&gt;0,D115+1,"")</f>
        <v>2</v>
      </c>
      <c r="F115" s="56">
        <f t="shared" si="18"/>
        <v>3</v>
      </c>
      <c r="G115" s="56">
        <f t="shared" si="18"/>
        <v>4</v>
      </c>
      <c r="H115" s="56">
        <f t="shared" si="18"/>
        <v>5</v>
      </c>
      <c r="I115" s="56">
        <f t="shared" si="18"/>
        <v>6</v>
      </c>
      <c r="J115" s="56">
        <f t="shared" si="18"/>
        <v>7</v>
      </c>
      <c r="K115" s="56">
        <f t="shared" si="18"/>
        <v>8</v>
      </c>
      <c r="L115" s="56">
        <f t="shared" si="18"/>
      </c>
      <c r="M115" s="57"/>
      <c r="N115" s="58"/>
      <c r="O115" s="58"/>
      <c r="P115" s="58"/>
    </row>
    <row r="116" spans="1:19" s="54" customFormat="1" ht="12" outlineLevel="1">
      <c r="A116" s="48"/>
      <c r="B116" s="622"/>
      <c r="C116" s="622"/>
      <c r="D116" s="60">
        <v>1</v>
      </c>
      <c r="E116" s="60">
        <v>21</v>
      </c>
      <c r="F116" s="60">
        <v>42</v>
      </c>
      <c r="G116" s="60">
        <v>63</v>
      </c>
      <c r="H116" s="60">
        <v>100</v>
      </c>
      <c r="I116" s="60">
        <v>121</v>
      </c>
      <c r="J116" s="60">
        <v>142</v>
      </c>
      <c r="K116" s="60">
        <v>163</v>
      </c>
      <c r="L116" s="60"/>
      <c r="M116" s="52"/>
      <c r="N116" s="53"/>
      <c r="O116" s="53"/>
      <c r="P116" s="53"/>
      <c r="S116" s="59"/>
    </row>
    <row r="117" spans="1:19" s="54" customFormat="1" ht="12" outlineLevel="1">
      <c r="A117" s="48"/>
      <c r="B117" s="622"/>
      <c r="C117" s="622"/>
      <c r="D117" s="61" t="s">
        <v>257</v>
      </c>
      <c r="E117" s="61" t="s">
        <v>275</v>
      </c>
      <c r="F117" s="61" t="s">
        <v>257</v>
      </c>
      <c r="G117" s="61" t="s">
        <v>275</v>
      </c>
      <c r="H117" s="61" t="s">
        <v>257</v>
      </c>
      <c r="I117" s="61" t="s">
        <v>275</v>
      </c>
      <c r="J117" s="61" t="s">
        <v>257</v>
      </c>
      <c r="K117" s="61" t="s">
        <v>275</v>
      </c>
      <c r="L117" s="61"/>
      <c r="M117" s="52"/>
      <c r="N117" s="62"/>
      <c r="O117" s="53"/>
      <c r="P117" s="53"/>
      <c r="S117" s="59"/>
    </row>
    <row r="118" spans="1:19" s="54" customFormat="1" ht="12" outlineLevel="1">
      <c r="A118" s="48"/>
      <c r="B118" s="622"/>
      <c r="C118" s="622"/>
      <c r="D118" s="63">
        <f aca="true" t="shared" si="19" ref="D118:L118">IF(D117&lt;&gt;"",VLOOKUP(D117,$Q$321:$S$346,3,FALSE),"")</f>
        <v>0.69</v>
      </c>
      <c r="E118" s="63">
        <f t="shared" si="19"/>
        <v>0.69</v>
      </c>
      <c r="F118" s="63">
        <f t="shared" si="19"/>
        <v>0.69</v>
      </c>
      <c r="G118" s="63">
        <f t="shared" si="19"/>
        <v>0.69</v>
      </c>
      <c r="H118" s="63">
        <f t="shared" si="19"/>
        <v>0.69</v>
      </c>
      <c r="I118" s="63">
        <f t="shared" si="19"/>
        <v>0.69</v>
      </c>
      <c r="J118" s="63">
        <f t="shared" si="19"/>
        <v>0.69</v>
      </c>
      <c r="K118" s="63">
        <f t="shared" si="19"/>
        <v>0.69</v>
      </c>
      <c r="L118" s="63">
        <f t="shared" si="19"/>
      </c>
      <c r="M118" s="52"/>
      <c r="N118" s="62"/>
      <c r="O118" s="53"/>
      <c r="P118" s="53"/>
      <c r="S118" s="59"/>
    </row>
    <row r="119" spans="1:19" s="54" customFormat="1" ht="12" outlineLevel="1">
      <c r="A119" s="48"/>
      <c r="B119" s="64">
        <f>SUM(D118:L118)</f>
        <v>5.52</v>
      </c>
      <c r="C119" s="65" t="s">
        <v>259</v>
      </c>
      <c r="D119" s="79" t="s">
        <v>276</v>
      </c>
      <c r="E119" s="66"/>
      <c r="F119" s="66"/>
      <c r="G119" s="67"/>
      <c r="H119" s="67"/>
      <c r="I119" s="67"/>
      <c r="J119" s="68"/>
      <c r="K119" s="68"/>
      <c r="L119" s="68"/>
      <c r="M119" s="68"/>
      <c r="N119" s="62"/>
      <c r="O119" s="69"/>
      <c r="P119" s="69"/>
      <c r="S119" s="59"/>
    </row>
    <row r="120" spans="1:19" s="54" customFormat="1" ht="12" outlineLevel="1">
      <c r="A120" s="48"/>
      <c r="B120" s="70">
        <f>MAX(D115:L115)</f>
        <v>8</v>
      </c>
      <c r="C120" s="65" t="s">
        <v>261</v>
      </c>
      <c r="D120" s="71" t="s">
        <v>277</v>
      </c>
      <c r="E120" s="66"/>
      <c r="F120" s="66"/>
      <c r="G120" s="67"/>
      <c r="H120" s="67"/>
      <c r="I120" s="67"/>
      <c r="J120" s="68"/>
      <c r="K120" s="68"/>
      <c r="L120" s="68"/>
      <c r="M120" s="68"/>
      <c r="N120" s="62"/>
      <c r="O120" s="69"/>
      <c r="P120" s="69"/>
      <c r="S120" s="59"/>
    </row>
    <row r="121" spans="1:19" s="54" customFormat="1" ht="12" outlineLevel="1">
      <c r="A121" s="48"/>
      <c r="B121" s="72">
        <f>(MAX(D116:L116))/30</f>
        <v>5.433333333333334</v>
      </c>
      <c r="C121" s="65" t="s">
        <v>263</v>
      </c>
      <c r="D121" s="80" t="s">
        <v>278</v>
      </c>
      <c r="E121" s="66"/>
      <c r="F121" s="66"/>
      <c r="G121" s="67"/>
      <c r="H121" s="67"/>
      <c r="I121" s="67"/>
      <c r="J121" s="68"/>
      <c r="K121" s="68"/>
      <c r="L121" s="68"/>
      <c r="M121" s="68"/>
      <c r="N121" s="62"/>
      <c r="O121" s="69"/>
      <c r="P121" s="69"/>
      <c r="S121" s="59"/>
    </row>
    <row r="122" spans="1:13" ht="12.75" outlineLevel="1">
      <c r="A122" s="28"/>
      <c r="B122" s="74"/>
      <c r="C122" s="74"/>
      <c r="D122" s="81" t="s">
        <v>289</v>
      </c>
      <c r="E122" s="36"/>
      <c r="F122" s="35"/>
      <c r="G122" s="35"/>
      <c r="H122" s="35"/>
      <c r="I122" s="35"/>
      <c r="J122" s="36"/>
      <c r="K122" s="36"/>
      <c r="L122" s="36"/>
      <c r="M122" s="36"/>
    </row>
    <row r="123" spans="1:13" ht="12.75" outlineLevel="1">
      <c r="A123" s="44"/>
      <c r="B123" s="1"/>
      <c r="C123" s="75"/>
      <c r="D123" s="1"/>
      <c r="E123" s="1"/>
      <c r="F123" s="1"/>
      <c r="G123" s="1"/>
      <c r="H123" s="1"/>
      <c r="I123" s="76"/>
      <c r="J123" s="1"/>
      <c r="K123" s="1"/>
      <c r="L123" s="1"/>
      <c r="M123" s="1"/>
    </row>
    <row r="124" spans="1:16" ht="12.75" outlineLevel="1">
      <c r="A124" s="44"/>
      <c r="B124" s="36"/>
      <c r="C124" s="45"/>
      <c r="D124" s="46"/>
      <c r="E124" s="36"/>
      <c r="F124" s="36"/>
      <c r="G124" s="36"/>
      <c r="H124" s="36"/>
      <c r="I124" s="36"/>
      <c r="J124" s="36"/>
      <c r="K124" s="36"/>
      <c r="L124" s="36"/>
      <c r="M124" s="36"/>
      <c r="N124" s="47"/>
      <c r="O124" s="47"/>
      <c r="P124" s="47"/>
    </row>
    <row r="125" spans="1:19" s="54" customFormat="1" ht="12" customHeight="1" outlineLevel="1">
      <c r="A125" s="48"/>
      <c r="B125" s="622" t="s">
        <v>290</v>
      </c>
      <c r="C125" s="622"/>
      <c r="D125" s="49" t="s">
        <v>256</v>
      </c>
      <c r="E125" s="50"/>
      <c r="F125" s="50"/>
      <c r="G125" s="50"/>
      <c r="H125" s="50"/>
      <c r="I125" s="50"/>
      <c r="J125" s="50"/>
      <c r="K125" s="50"/>
      <c r="L125" s="51"/>
      <c r="M125" s="52"/>
      <c r="N125" s="53"/>
      <c r="O125" s="53"/>
      <c r="P125" s="53"/>
      <c r="S125" s="59"/>
    </row>
    <row r="126" spans="1:16" s="59" customFormat="1" ht="12" customHeight="1" outlineLevel="1">
      <c r="A126" s="55"/>
      <c r="B126" s="622"/>
      <c r="C126" s="622"/>
      <c r="D126" s="56">
        <f>IF(D127&gt;0,1,"")</f>
        <v>1</v>
      </c>
      <c r="E126" s="56">
        <f aca="true" t="shared" si="20" ref="E126:L126">IF(E127&gt;0,D126+1,"")</f>
        <v>2</v>
      </c>
      <c r="F126" s="56">
        <f t="shared" si="20"/>
        <v>3</v>
      </c>
      <c r="G126" s="56">
        <f t="shared" si="20"/>
        <v>4</v>
      </c>
      <c r="H126" s="56">
        <f t="shared" si="20"/>
        <v>5</v>
      </c>
      <c r="I126" s="56">
        <f t="shared" si="20"/>
        <v>6</v>
      </c>
      <c r="J126" s="56">
        <f t="shared" si="20"/>
        <v>7</v>
      </c>
      <c r="K126" s="56">
        <f t="shared" si="20"/>
        <v>8</v>
      </c>
      <c r="L126" s="56">
        <f t="shared" si="20"/>
      </c>
      <c r="M126" s="57"/>
      <c r="N126" s="58"/>
      <c r="O126" s="58"/>
      <c r="P126" s="58"/>
    </row>
    <row r="127" spans="1:19" s="54" customFormat="1" ht="12" outlineLevel="1">
      <c r="A127" s="48"/>
      <c r="B127" s="622"/>
      <c r="C127" s="622"/>
      <c r="D127" s="60">
        <v>1</v>
      </c>
      <c r="E127" s="60">
        <v>45</v>
      </c>
      <c r="F127" s="60">
        <v>90</v>
      </c>
      <c r="G127" s="60">
        <v>125</v>
      </c>
      <c r="H127" s="60">
        <v>215</v>
      </c>
      <c r="I127" s="60">
        <v>260</v>
      </c>
      <c r="J127" s="60">
        <v>305</v>
      </c>
      <c r="K127" s="60">
        <v>350</v>
      </c>
      <c r="L127" s="60"/>
      <c r="M127" s="52"/>
      <c r="N127" s="53"/>
      <c r="O127" s="53"/>
      <c r="P127" s="53"/>
      <c r="S127" s="59"/>
    </row>
    <row r="128" spans="1:19" s="54" customFormat="1" ht="12" outlineLevel="1">
      <c r="A128" s="48"/>
      <c r="B128" s="622"/>
      <c r="C128" s="622"/>
      <c r="D128" s="61" t="s">
        <v>257</v>
      </c>
      <c r="E128" s="61" t="s">
        <v>275</v>
      </c>
      <c r="F128" s="61" t="s">
        <v>257</v>
      </c>
      <c r="G128" s="61" t="s">
        <v>275</v>
      </c>
      <c r="H128" s="61" t="s">
        <v>257</v>
      </c>
      <c r="I128" s="61" t="s">
        <v>275</v>
      </c>
      <c r="J128" s="61" t="s">
        <v>257</v>
      </c>
      <c r="K128" s="61" t="s">
        <v>275</v>
      </c>
      <c r="L128" s="61"/>
      <c r="M128" s="52"/>
      <c r="N128" s="62"/>
      <c r="O128" s="53"/>
      <c r="P128" s="53"/>
      <c r="S128" s="59"/>
    </row>
    <row r="129" spans="1:19" s="54" customFormat="1" ht="12" outlineLevel="1">
      <c r="A129" s="48"/>
      <c r="B129" s="622"/>
      <c r="C129" s="622"/>
      <c r="D129" s="63">
        <f aca="true" t="shared" si="21" ref="D129:L129">IF(D128&lt;&gt;"",VLOOKUP(D128,$Q$321:$S$346,3,FALSE),"")</f>
        <v>0.69</v>
      </c>
      <c r="E129" s="63">
        <f t="shared" si="21"/>
        <v>0.69</v>
      </c>
      <c r="F129" s="63">
        <f t="shared" si="21"/>
        <v>0.69</v>
      </c>
      <c r="G129" s="63">
        <f t="shared" si="21"/>
        <v>0.69</v>
      </c>
      <c r="H129" s="63">
        <f t="shared" si="21"/>
        <v>0.69</v>
      </c>
      <c r="I129" s="63">
        <f t="shared" si="21"/>
        <v>0.69</v>
      </c>
      <c r="J129" s="63">
        <f t="shared" si="21"/>
        <v>0.69</v>
      </c>
      <c r="K129" s="63">
        <f t="shared" si="21"/>
        <v>0.69</v>
      </c>
      <c r="L129" s="63">
        <f t="shared" si="21"/>
      </c>
      <c r="M129" s="52"/>
      <c r="N129" s="62"/>
      <c r="O129" s="53"/>
      <c r="P129" s="53"/>
      <c r="S129" s="59"/>
    </row>
    <row r="130" spans="1:19" s="54" customFormat="1" ht="12" outlineLevel="1">
      <c r="A130" s="48"/>
      <c r="B130" s="64">
        <f>SUM(D129:L129)</f>
        <v>5.52</v>
      </c>
      <c r="C130" s="65" t="s">
        <v>259</v>
      </c>
      <c r="D130" s="79" t="s">
        <v>276</v>
      </c>
      <c r="E130" s="66"/>
      <c r="F130" s="66"/>
      <c r="G130" s="67"/>
      <c r="H130" s="67"/>
      <c r="I130" s="67"/>
      <c r="J130" s="68"/>
      <c r="K130" s="68"/>
      <c r="L130" s="68"/>
      <c r="M130" s="68"/>
      <c r="N130" s="62"/>
      <c r="O130" s="69"/>
      <c r="P130" s="69"/>
      <c r="S130" s="59"/>
    </row>
    <row r="131" spans="1:19" s="54" customFormat="1" ht="12" outlineLevel="1">
      <c r="A131" s="48"/>
      <c r="B131" s="70">
        <f>MAX(D126:L126)</f>
        <v>8</v>
      </c>
      <c r="C131" s="65" t="s">
        <v>261</v>
      </c>
      <c r="D131" s="71" t="s">
        <v>277</v>
      </c>
      <c r="E131" s="66"/>
      <c r="F131" s="66"/>
      <c r="G131" s="67"/>
      <c r="H131" s="67"/>
      <c r="I131" s="67"/>
      <c r="J131" s="68"/>
      <c r="K131" s="68"/>
      <c r="L131" s="68"/>
      <c r="M131" s="68"/>
      <c r="N131" s="62"/>
      <c r="O131" s="69"/>
      <c r="P131" s="69"/>
      <c r="S131" s="59"/>
    </row>
    <row r="132" spans="1:19" s="54" customFormat="1" ht="12" outlineLevel="1">
      <c r="A132" s="48"/>
      <c r="B132" s="72">
        <f>(MAX(D127:L127))/30</f>
        <v>11.666666666666666</v>
      </c>
      <c r="C132" s="65" t="s">
        <v>263</v>
      </c>
      <c r="D132" s="80" t="s">
        <v>278</v>
      </c>
      <c r="E132" s="66"/>
      <c r="F132" s="66"/>
      <c r="G132" s="67"/>
      <c r="H132" s="67"/>
      <c r="I132" s="67"/>
      <c r="J132" s="68"/>
      <c r="K132" s="68"/>
      <c r="L132" s="68"/>
      <c r="M132" s="68"/>
      <c r="N132" s="62"/>
      <c r="O132" s="69"/>
      <c r="P132" s="69"/>
      <c r="S132" s="59"/>
    </row>
    <row r="133" spans="1:13" ht="12.75" outlineLevel="1">
      <c r="A133" s="28"/>
      <c r="B133" s="74"/>
      <c r="C133" s="74"/>
      <c r="D133" s="81" t="s">
        <v>291</v>
      </c>
      <c r="E133" s="36"/>
      <c r="F133" s="35"/>
      <c r="G133" s="35"/>
      <c r="H133" s="35"/>
      <c r="I133" s="35"/>
      <c r="J133" s="36"/>
      <c r="K133" s="36"/>
      <c r="L133" s="36"/>
      <c r="M133" s="36"/>
    </row>
    <row r="134" spans="1:13" ht="12.75" outlineLevel="1">
      <c r="A134" s="44"/>
      <c r="B134" s="1"/>
      <c r="C134" s="75"/>
      <c r="D134" s="1"/>
      <c r="E134" s="1"/>
      <c r="F134" s="1"/>
      <c r="G134" s="1"/>
      <c r="H134" s="1"/>
      <c r="I134" s="76"/>
      <c r="J134" s="1"/>
      <c r="K134" s="1"/>
      <c r="L134" s="1"/>
      <c r="M134" s="1"/>
    </row>
    <row r="135" spans="1:19" s="54" customFormat="1" ht="12" customHeight="1" outlineLevel="1">
      <c r="A135" s="48"/>
      <c r="B135" s="622" t="s">
        <v>292</v>
      </c>
      <c r="C135" s="622"/>
      <c r="D135" s="49" t="s">
        <v>256</v>
      </c>
      <c r="E135" s="50"/>
      <c r="F135" s="50"/>
      <c r="G135" s="50"/>
      <c r="H135" s="50"/>
      <c r="I135" s="50"/>
      <c r="J135" s="50"/>
      <c r="K135" s="50"/>
      <c r="L135" s="51"/>
      <c r="M135" s="52"/>
      <c r="N135" s="53"/>
      <c r="O135" s="53"/>
      <c r="P135" s="53"/>
      <c r="S135" s="59"/>
    </row>
    <row r="136" spans="1:16" s="59" customFormat="1" ht="12" customHeight="1" outlineLevel="1">
      <c r="A136" s="55"/>
      <c r="B136" s="622"/>
      <c r="C136" s="622"/>
      <c r="D136" s="56">
        <f>IF(D137&gt;0,1,"")</f>
        <v>1</v>
      </c>
      <c r="E136" s="56">
        <f aca="true" t="shared" si="22" ref="E136:L136">IF(E137&gt;0,D136+1,"")</f>
      </c>
      <c r="F136" s="56">
        <f t="shared" si="22"/>
      </c>
      <c r="G136" s="56">
        <f t="shared" si="22"/>
      </c>
      <c r="H136" s="56">
        <f t="shared" si="22"/>
      </c>
      <c r="I136" s="56">
        <f t="shared" si="22"/>
      </c>
      <c r="J136" s="56">
        <f t="shared" si="22"/>
      </c>
      <c r="K136" s="56">
        <f t="shared" si="22"/>
      </c>
      <c r="L136" s="56">
        <f t="shared" si="22"/>
      </c>
      <c r="M136" s="57"/>
      <c r="N136" s="58"/>
      <c r="O136" s="58"/>
      <c r="P136" s="58"/>
    </row>
    <row r="137" spans="1:19" s="54" customFormat="1" ht="12" outlineLevel="1">
      <c r="A137" s="48"/>
      <c r="B137" s="622"/>
      <c r="C137" s="622"/>
      <c r="D137" s="60">
        <v>1</v>
      </c>
      <c r="E137" s="60"/>
      <c r="F137" s="60"/>
      <c r="G137" s="60"/>
      <c r="H137" s="60"/>
      <c r="I137" s="60"/>
      <c r="J137" s="60"/>
      <c r="K137" s="60"/>
      <c r="L137" s="60"/>
      <c r="M137" s="52"/>
      <c r="N137" s="53"/>
      <c r="O137" s="53"/>
      <c r="P137" s="53"/>
      <c r="S137" s="59"/>
    </row>
    <row r="138" spans="1:19" s="54" customFormat="1" ht="12" outlineLevel="1">
      <c r="A138" s="48"/>
      <c r="B138" s="622"/>
      <c r="C138" s="622"/>
      <c r="D138" s="61" t="s">
        <v>269</v>
      </c>
      <c r="E138" s="61"/>
      <c r="F138" s="61"/>
      <c r="G138" s="61"/>
      <c r="H138" s="61"/>
      <c r="I138" s="61"/>
      <c r="J138" s="61"/>
      <c r="K138" s="61"/>
      <c r="L138" s="61"/>
      <c r="M138" s="52"/>
      <c r="N138" s="62"/>
      <c r="O138" s="53"/>
      <c r="P138" s="53"/>
      <c r="S138" s="59"/>
    </row>
    <row r="139" spans="1:19" s="54" customFormat="1" ht="12" outlineLevel="1">
      <c r="A139" s="48"/>
      <c r="B139" s="622"/>
      <c r="C139" s="622"/>
      <c r="D139" s="63">
        <f aca="true" t="shared" si="23" ref="D139:L139">IF(D138&lt;&gt;"",VLOOKUP(D138,$Q$321:$S$346,3,FALSE),"")</f>
        <v>1.49</v>
      </c>
      <c r="E139" s="63">
        <f t="shared" si="23"/>
      </c>
      <c r="F139" s="63">
        <f t="shared" si="23"/>
      </c>
      <c r="G139" s="63">
        <f t="shared" si="23"/>
      </c>
      <c r="H139" s="63">
        <f t="shared" si="23"/>
      </c>
      <c r="I139" s="63">
        <f t="shared" si="23"/>
      </c>
      <c r="J139" s="63">
        <f t="shared" si="23"/>
      </c>
      <c r="K139" s="63">
        <f t="shared" si="23"/>
      </c>
      <c r="L139" s="63">
        <f t="shared" si="23"/>
      </c>
      <c r="M139" s="52"/>
      <c r="N139" s="62"/>
      <c r="O139" s="53"/>
      <c r="P139" s="53"/>
      <c r="S139" s="59"/>
    </row>
    <row r="140" spans="1:19" s="54" customFormat="1" ht="12" outlineLevel="1">
      <c r="A140" s="48"/>
      <c r="B140" s="64">
        <f>SUM(D139:L139)</f>
        <v>1.49</v>
      </c>
      <c r="C140" s="65" t="s">
        <v>259</v>
      </c>
      <c r="D140" s="79" t="s">
        <v>276</v>
      </c>
      <c r="E140" s="66"/>
      <c r="F140" s="66"/>
      <c r="G140" s="67"/>
      <c r="H140" s="67"/>
      <c r="I140" s="67"/>
      <c r="J140" s="68"/>
      <c r="K140" s="68"/>
      <c r="L140" s="68"/>
      <c r="M140" s="68"/>
      <c r="N140" s="62"/>
      <c r="O140" s="69"/>
      <c r="P140" s="69"/>
      <c r="S140" s="59"/>
    </row>
    <row r="141" spans="1:19" s="54" customFormat="1" ht="12" outlineLevel="1">
      <c r="A141" s="48"/>
      <c r="B141" s="70">
        <f>MAX(D136:L136)</f>
        <v>1</v>
      </c>
      <c r="C141" s="65" t="s">
        <v>261</v>
      </c>
      <c r="D141" s="71" t="s">
        <v>277</v>
      </c>
      <c r="E141" s="66"/>
      <c r="F141" s="66"/>
      <c r="G141" s="67"/>
      <c r="H141" s="67"/>
      <c r="I141" s="67"/>
      <c r="J141" s="68"/>
      <c r="K141" s="68"/>
      <c r="L141" s="68"/>
      <c r="M141" s="68"/>
      <c r="N141" s="62"/>
      <c r="O141" s="69"/>
      <c r="P141" s="69"/>
      <c r="S141" s="59"/>
    </row>
    <row r="142" spans="1:19" s="54" customFormat="1" ht="12" outlineLevel="1">
      <c r="A142" s="48"/>
      <c r="B142" s="72">
        <f>(MAX(D137:L137)+30)/30</f>
        <v>1.0333333333333334</v>
      </c>
      <c r="C142" s="65" t="s">
        <v>263</v>
      </c>
      <c r="D142" s="80" t="s">
        <v>278</v>
      </c>
      <c r="E142" s="66"/>
      <c r="F142" s="66"/>
      <c r="G142" s="67"/>
      <c r="H142" s="67"/>
      <c r="I142" s="67"/>
      <c r="J142" s="68"/>
      <c r="K142" s="68"/>
      <c r="L142" s="68"/>
      <c r="M142" s="68"/>
      <c r="N142" s="62"/>
      <c r="O142" s="69"/>
      <c r="P142" s="69"/>
      <c r="S142" s="59"/>
    </row>
    <row r="143" spans="1:13" ht="12.75" outlineLevel="1">
      <c r="A143" s="28"/>
      <c r="B143" s="74"/>
      <c r="C143" s="74"/>
      <c r="D143" s="81" t="s">
        <v>293</v>
      </c>
      <c r="E143" s="36"/>
      <c r="F143" s="35"/>
      <c r="G143" s="35"/>
      <c r="H143" s="35"/>
      <c r="I143" s="35"/>
      <c r="J143" s="36"/>
      <c r="K143" s="36"/>
      <c r="L143" s="36"/>
      <c r="M143" s="36"/>
    </row>
    <row r="144" spans="1:13" ht="12.75" outlineLevel="1">
      <c r="A144" s="44"/>
      <c r="B144" s="1"/>
      <c r="C144" s="75"/>
      <c r="D144" s="1"/>
      <c r="E144" s="1"/>
      <c r="F144" s="1"/>
      <c r="G144" s="1"/>
      <c r="H144" s="1"/>
      <c r="I144" s="76"/>
      <c r="J144" s="1"/>
      <c r="K144" s="1"/>
      <c r="L144" s="1"/>
      <c r="M144" s="1"/>
    </row>
    <row r="145" spans="1:19" s="54" customFormat="1" ht="12" customHeight="1" outlineLevel="1">
      <c r="A145" s="48"/>
      <c r="B145" s="622" t="s">
        <v>294</v>
      </c>
      <c r="C145" s="622"/>
      <c r="D145" s="49" t="s">
        <v>256</v>
      </c>
      <c r="E145" s="50"/>
      <c r="F145" s="50"/>
      <c r="G145" s="50"/>
      <c r="H145" s="50"/>
      <c r="I145" s="50"/>
      <c r="J145" s="50"/>
      <c r="K145" s="50"/>
      <c r="L145" s="51"/>
      <c r="M145" s="52"/>
      <c r="N145" s="53"/>
      <c r="O145" s="53"/>
      <c r="P145" s="53"/>
      <c r="S145" s="59"/>
    </row>
    <row r="146" spans="1:16" s="59" customFormat="1" ht="12" customHeight="1" outlineLevel="1">
      <c r="A146" s="55"/>
      <c r="B146" s="622"/>
      <c r="C146" s="622"/>
      <c r="D146" s="56">
        <f>IF(D147&gt;0,1,"")</f>
        <v>1</v>
      </c>
      <c r="E146" s="56">
        <f aca="true" t="shared" si="24" ref="E146:L146">IF(E147&gt;0,D146+1,"")</f>
      </c>
      <c r="F146" s="56">
        <f t="shared" si="24"/>
      </c>
      <c r="G146" s="56">
        <f t="shared" si="24"/>
      </c>
      <c r="H146" s="56">
        <f t="shared" si="24"/>
      </c>
      <c r="I146" s="56">
        <f t="shared" si="24"/>
      </c>
      <c r="J146" s="56">
        <f t="shared" si="24"/>
      </c>
      <c r="K146" s="56">
        <f t="shared" si="24"/>
      </c>
      <c r="L146" s="56">
        <f t="shared" si="24"/>
      </c>
      <c r="M146" s="57"/>
      <c r="N146" s="58"/>
      <c r="O146" s="58"/>
      <c r="P146" s="58"/>
    </row>
    <row r="147" spans="1:19" s="54" customFormat="1" ht="12" outlineLevel="1">
      <c r="A147" s="48"/>
      <c r="B147" s="622"/>
      <c r="C147" s="622"/>
      <c r="D147" s="60">
        <v>1</v>
      </c>
      <c r="E147" s="60"/>
      <c r="F147" s="60"/>
      <c r="G147" s="60"/>
      <c r="H147" s="60"/>
      <c r="I147" s="60"/>
      <c r="J147" s="60"/>
      <c r="K147" s="60"/>
      <c r="L147" s="60"/>
      <c r="M147" s="52"/>
      <c r="N147" s="53"/>
      <c r="O147" s="53"/>
      <c r="P147" s="53"/>
      <c r="S147" s="59"/>
    </row>
    <row r="148" spans="1:19" s="54" customFormat="1" ht="12" outlineLevel="1">
      <c r="A148" s="48"/>
      <c r="B148" s="622"/>
      <c r="C148" s="622"/>
      <c r="D148" s="61" t="s">
        <v>295</v>
      </c>
      <c r="E148" s="61"/>
      <c r="F148" s="61"/>
      <c r="G148" s="61"/>
      <c r="H148" s="61"/>
      <c r="I148" s="61"/>
      <c r="J148" s="61"/>
      <c r="K148" s="61"/>
      <c r="L148" s="61"/>
      <c r="M148" s="52"/>
      <c r="N148" s="62"/>
      <c r="O148" s="53"/>
      <c r="P148" s="53"/>
      <c r="S148" s="59"/>
    </row>
    <row r="149" spans="1:19" s="54" customFormat="1" ht="12" outlineLevel="1">
      <c r="A149" s="48"/>
      <c r="B149" s="622"/>
      <c r="C149" s="622"/>
      <c r="D149" s="63">
        <f aca="true" t="shared" si="25" ref="D149:L149">IF(D148&lt;&gt;"",VLOOKUP(D148,$Q$321:$S$346,3,FALSE),"")</f>
        <v>1.69</v>
      </c>
      <c r="E149" s="63">
        <f t="shared" si="25"/>
      </c>
      <c r="F149" s="63">
        <f t="shared" si="25"/>
      </c>
      <c r="G149" s="63">
        <f t="shared" si="25"/>
      </c>
      <c r="H149" s="63">
        <f t="shared" si="25"/>
      </c>
      <c r="I149" s="63">
        <f t="shared" si="25"/>
      </c>
      <c r="J149" s="63">
        <f t="shared" si="25"/>
      </c>
      <c r="K149" s="63">
        <f t="shared" si="25"/>
      </c>
      <c r="L149" s="63">
        <f t="shared" si="25"/>
      </c>
      <c r="M149" s="52"/>
      <c r="N149" s="62"/>
      <c r="O149" s="53"/>
      <c r="P149" s="53"/>
      <c r="S149" s="59"/>
    </row>
    <row r="150" spans="1:19" s="54" customFormat="1" ht="12" outlineLevel="1">
      <c r="A150" s="48"/>
      <c r="B150" s="64">
        <f>SUM(D149:L149)</f>
        <v>1.69</v>
      </c>
      <c r="C150" s="65" t="s">
        <v>259</v>
      </c>
      <c r="D150" s="79" t="s">
        <v>296</v>
      </c>
      <c r="E150" s="66"/>
      <c r="F150" s="66"/>
      <c r="G150" s="67"/>
      <c r="H150" s="67"/>
      <c r="I150" s="67"/>
      <c r="J150" s="68"/>
      <c r="K150" s="68"/>
      <c r="L150" s="68"/>
      <c r="M150" s="68"/>
      <c r="N150" s="62"/>
      <c r="O150" s="69"/>
      <c r="P150" s="69"/>
      <c r="S150" s="59"/>
    </row>
    <row r="151" spans="1:19" s="54" customFormat="1" ht="12" outlineLevel="1">
      <c r="A151" s="48"/>
      <c r="B151" s="70">
        <f>MAX(D146:L146)</f>
        <v>1</v>
      </c>
      <c r="C151" s="65" t="s">
        <v>261</v>
      </c>
      <c r="D151" s="71" t="s">
        <v>297</v>
      </c>
      <c r="E151" s="66"/>
      <c r="F151" s="66"/>
      <c r="G151" s="67"/>
      <c r="H151" s="67"/>
      <c r="I151" s="67"/>
      <c r="J151" s="68"/>
      <c r="K151" s="68"/>
      <c r="L151" s="68"/>
      <c r="M151" s="68"/>
      <c r="N151" s="62"/>
      <c r="O151" s="69"/>
      <c r="P151" s="69"/>
      <c r="S151" s="59"/>
    </row>
    <row r="152" spans="1:19" s="54" customFormat="1" ht="12" outlineLevel="1">
      <c r="A152" s="48"/>
      <c r="B152" s="72">
        <f>(MAX(D147:L147)+30)/30</f>
        <v>1.0333333333333334</v>
      </c>
      <c r="C152" s="65" t="s">
        <v>263</v>
      </c>
      <c r="D152" s="80" t="s">
        <v>298</v>
      </c>
      <c r="E152" s="66"/>
      <c r="F152" s="66"/>
      <c r="G152" s="67"/>
      <c r="H152" s="67"/>
      <c r="I152" s="67"/>
      <c r="J152" s="68"/>
      <c r="K152" s="68"/>
      <c r="L152" s="68"/>
      <c r="M152" s="68"/>
      <c r="N152" s="62"/>
      <c r="O152" s="69"/>
      <c r="P152" s="69"/>
      <c r="S152" s="59"/>
    </row>
    <row r="153" spans="1:13" ht="12.75" outlineLevel="1">
      <c r="A153" s="28"/>
      <c r="B153" s="74"/>
      <c r="C153" s="74"/>
      <c r="D153" s="81" t="s">
        <v>299</v>
      </c>
      <c r="E153" s="36"/>
      <c r="F153" s="35"/>
      <c r="G153" s="35"/>
      <c r="H153" s="35"/>
      <c r="I153" s="35"/>
      <c r="J153" s="36"/>
      <c r="K153" s="36"/>
      <c r="L153" s="36"/>
      <c r="M153" s="36"/>
    </row>
    <row r="154" spans="1:13" ht="12.75" outlineLevel="1">
      <c r="A154" s="44"/>
      <c r="B154" s="1"/>
      <c r="C154" s="75"/>
      <c r="D154" s="1"/>
      <c r="E154" s="1"/>
      <c r="F154" s="1"/>
      <c r="G154" s="1"/>
      <c r="H154" s="1"/>
      <c r="I154" s="76"/>
      <c r="J154" s="1"/>
      <c r="K154" s="1"/>
      <c r="L154" s="1"/>
      <c r="M154" s="1"/>
    </row>
    <row r="155" spans="1:19" s="54" customFormat="1" ht="12" customHeight="1" outlineLevel="1">
      <c r="A155" s="48"/>
      <c r="B155" s="622" t="s">
        <v>300</v>
      </c>
      <c r="C155" s="622"/>
      <c r="D155" s="49" t="s">
        <v>256</v>
      </c>
      <c r="E155" s="50"/>
      <c r="F155" s="50"/>
      <c r="G155" s="50"/>
      <c r="H155" s="50"/>
      <c r="I155" s="50"/>
      <c r="J155" s="50"/>
      <c r="K155" s="50"/>
      <c r="L155" s="51"/>
      <c r="M155" s="52"/>
      <c r="N155" s="53"/>
      <c r="O155" s="53"/>
      <c r="P155" s="53"/>
      <c r="S155" s="59"/>
    </row>
    <row r="156" spans="1:16" s="59" customFormat="1" ht="12" customHeight="1" outlineLevel="1">
      <c r="A156" s="55"/>
      <c r="B156" s="622"/>
      <c r="C156" s="622"/>
      <c r="D156" s="56">
        <f>IF(D157&gt;0,1,"")</f>
        <v>1</v>
      </c>
      <c r="E156" s="56">
        <f aca="true" t="shared" si="26" ref="E156:L156">IF(E157&gt;0,D156+1,"")</f>
        <v>2</v>
      </c>
      <c r="F156" s="56">
        <f t="shared" si="26"/>
        <v>3</v>
      </c>
      <c r="G156" s="56">
        <f t="shared" si="26"/>
        <v>4</v>
      </c>
      <c r="H156" s="56">
        <f t="shared" si="26"/>
        <v>5</v>
      </c>
      <c r="I156" s="56">
        <f t="shared" si="26"/>
        <v>6</v>
      </c>
      <c r="J156" s="56">
        <f t="shared" si="26"/>
        <v>7</v>
      </c>
      <c r="K156" s="56">
        <f t="shared" si="26"/>
        <v>8</v>
      </c>
      <c r="L156" s="56">
        <f t="shared" si="26"/>
      </c>
      <c r="M156" s="57"/>
      <c r="N156" s="58"/>
      <c r="O156" s="58"/>
      <c r="P156" s="58"/>
    </row>
    <row r="157" spans="1:19" s="54" customFormat="1" ht="12" customHeight="1" outlineLevel="1">
      <c r="A157" s="48"/>
      <c r="B157" s="622"/>
      <c r="C157" s="622"/>
      <c r="D157" s="60">
        <v>1</v>
      </c>
      <c r="E157" s="60">
        <v>30</v>
      </c>
      <c r="F157" s="60">
        <v>60</v>
      </c>
      <c r="G157" s="60">
        <v>90</v>
      </c>
      <c r="H157" s="60">
        <v>120</v>
      </c>
      <c r="I157" s="60">
        <v>150</v>
      </c>
      <c r="J157" s="60">
        <v>180</v>
      </c>
      <c r="K157" s="60">
        <v>210</v>
      </c>
      <c r="L157" s="60"/>
      <c r="M157" s="52"/>
      <c r="N157" s="53"/>
      <c r="O157" s="53"/>
      <c r="P157" s="53"/>
      <c r="S157" s="59"/>
    </row>
    <row r="158" spans="1:19" s="54" customFormat="1" ht="12" customHeight="1" outlineLevel="1">
      <c r="A158" s="48"/>
      <c r="B158" s="622"/>
      <c r="C158" s="622"/>
      <c r="D158" s="61" t="s">
        <v>269</v>
      </c>
      <c r="E158" s="61" t="s">
        <v>257</v>
      </c>
      <c r="F158" s="61" t="s">
        <v>257</v>
      </c>
      <c r="G158" s="61" t="s">
        <v>257</v>
      </c>
      <c r="H158" s="61" t="s">
        <v>269</v>
      </c>
      <c r="I158" s="61" t="s">
        <v>257</v>
      </c>
      <c r="J158" s="61" t="s">
        <v>257</v>
      </c>
      <c r="K158" s="61" t="s">
        <v>257</v>
      </c>
      <c r="L158" s="61"/>
      <c r="M158" s="52"/>
      <c r="N158" s="62"/>
      <c r="O158" s="53"/>
      <c r="P158" s="53"/>
      <c r="S158" s="59"/>
    </row>
    <row r="159" spans="1:19" s="54" customFormat="1" ht="12" customHeight="1" outlineLevel="1">
      <c r="A159" s="48"/>
      <c r="B159" s="622"/>
      <c r="C159" s="622"/>
      <c r="D159" s="63">
        <f aca="true" t="shared" si="27" ref="D159:L159">IF(D158&lt;&gt;"",VLOOKUP(D158,$Q$321:$S$346,3,FALSE),"")</f>
        <v>1.49</v>
      </c>
      <c r="E159" s="63">
        <f t="shared" si="27"/>
        <v>0.69</v>
      </c>
      <c r="F159" s="63">
        <f t="shared" si="27"/>
        <v>0.69</v>
      </c>
      <c r="G159" s="63">
        <f t="shared" si="27"/>
        <v>0.69</v>
      </c>
      <c r="H159" s="63">
        <f t="shared" si="27"/>
        <v>1.49</v>
      </c>
      <c r="I159" s="63">
        <f t="shared" si="27"/>
        <v>0.69</v>
      </c>
      <c r="J159" s="63">
        <f t="shared" si="27"/>
        <v>0.69</v>
      </c>
      <c r="K159" s="63">
        <f t="shared" si="27"/>
        <v>0.69</v>
      </c>
      <c r="L159" s="63">
        <f t="shared" si="27"/>
      </c>
      <c r="M159" s="52"/>
      <c r="N159" s="62"/>
      <c r="O159" s="53"/>
      <c r="P159" s="53"/>
      <c r="S159" s="59"/>
    </row>
    <row r="160" spans="1:19" s="54" customFormat="1" ht="12" outlineLevel="1">
      <c r="A160" s="48"/>
      <c r="B160" s="64">
        <f>SUM(D159:L159)</f>
        <v>7.119999999999999</v>
      </c>
      <c r="C160" s="65" t="s">
        <v>259</v>
      </c>
      <c r="D160" s="79" t="s">
        <v>276</v>
      </c>
      <c r="E160" s="66"/>
      <c r="F160" s="66"/>
      <c r="G160" s="67"/>
      <c r="H160" s="67"/>
      <c r="I160" s="67"/>
      <c r="J160" s="68"/>
      <c r="K160" s="68"/>
      <c r="L160" s="68"/>
      <c r="M160" s="68"/>
      <c r="N160" s="62"/>
      <c r="O160" s="69"/>
      <c r="P160" s="69"/>
      <c r="S160" s="59"/>
    </row>
    <row r="161" spans="1:19" s="54" customFormat="1" ht="12" outlineLevel="1">
      <c r="A161" s="48"/>
      <c r="B161" s="70">
        <f>MAX(D156:L156)</f>
        <v>8</v>
      </c>
      <c r="C161" s="65" t="s">
        <v>261</v>
      </c>
      <c r="D161" s="71" t="s">
        <v>277</v>
      </c>
      <c r="E161" s="66"/>
      <c r="F161" s="66"/>
      <c r="G161" s="67"/>
      <c r="H161" s="67"/>
      <c r="I161" s="67"/>
      <c r="J161" s="68"/>
      <c r="K161" s="68"/>
      <c r="L161" s="68"/>
      <c r="M161" s="68"/>
      <c r="N161" s="62"/>
      <c r="O161" s="69"/>
      <c r="P161" s="69"/>
      <c r="S161" s="59"/>
    </row>
    <row r="162" spans="1:19" s="54" customFormat="1" ht="12" outlineLevel="1">
      <c r="A162" s="48"/>
      <c r="B162" s="72">
        <f>(MAX(D157:L157)+30)/30</f>
        <v>8</v>
      </c>
      <c r="C162" s="65" t="s">
        <v>263</v>
      </c>
      <c r="D162" s="80" t="s">
        <v>301</v>
      </c>
      <c r="E162" s="66"/>
      <c r="F162" s="66"/>
      <c r="G162" s="67"/>
      <c r="H162" s="67"/>
      <c r="I162" s="67"/>
      <c r="J162" s="68"/>
      <c r="K162" s="68"/>
      <c r="L162" s="68"/>
      <c r="M162" s="68"/>
      <c r="N162" s="62"/>
      <c r="O162" s="69"/>
      <c r="P162" s="69"/>
      <c r="S162" s="59"/>
    </row>
    <row r="163" spans="1:13" ht="12.75" outlineLevel="1">
      <c r="A163" s="28"/>
      <c r="B163" s="74"/>
      <c r="C163" s="74"/>
      <c r="D163" s="81" t="s">
        <v>302</v>
      </c>
      <c r="E163" s="36"/>
      <c r="F163" s="35"/>
      <c r="G163" s="35"/>
      <c r="H163" s="35"/>
      <c r="I163" s="35"/>
      <c r="J163" s="36"/>
      <c r="K163" s="36"/>
      <c r="L163" s="36"/>
      <c r="M163" s="36"/>
    </row>
    <row r="164" spans="1:13" ht="12.75" outlineLevel="1">
      <c r="A164" s="44"/>
      <c r="B164" s="1"/>
      <c r="C164" s="75"/>
      <c r="D164" s="1"/>
      <c r="E164" s="1"/>
      <c r="F164" s="1"/>
      <c r="G164" s="1"/>
      <c r="H164" s="1"/>
      <c r="I164" s="76"/>
      <c r="J164" s="1"/>
      <c r="K164" s="1"/>
      <c r="L164" s="1"/>
      <c r="M164" s="1"/>
    </row>
    <row r="165" spans="1:19" s="54" customFormat="1" ht="12" customHeight="1" outlineLevel="1">
      <c r="A165" s="48"/>
      <c r="B165" s="622" t="s">
        <v>303</v>
      </c>
      <c r="C165" s="622"/>
      <c r="D165" s="49" t="s">
        <v>256</v>
      </c>
      <c r="E165" s="50"/>
      <c r="F165" s="50"/>
      <c r="G165" s="50"/>
      <c r="H165" s="50"/>
      <c r="I165" s="50"/>
      <c r="J165" s="50"/>
      <c r="K165" s="50"/>
      <c r="L165" s="51"/>
      <c r="M165" s="52"/>
      <c r="N165" s="53"/>
      <c r="O165" s="53"/>
      <c r="P165" s="53"/>
      <c r="S165" s="59"/>
    </row>
    <row r="166" spans="1:16" s="59" customFormat="1" ht="12" customHeight="1" outlineLevel="1">
      <c r="A166" s="55"/>
      <c r="B166" s="622"/>
      <c r="C166" s="622"/>
      <c r="D166" s="56">
        <f>IF(D167&gt;0,1,"")</f>
        <v>1</v>
      </c>
      <c r="E166" s="56">
        <f aca="true" t="shared" si="28" ref="E166:L166">IF(E167&gt;0,D166+1,"")</f>
        <v>2</v>
      </c>
      <c r="F166" s="56">
        <f t="shared" si="28"/>
        <v>3</v>
      </c>
      <c r="G166" s="56">
        <f t="shared" si="28"/>
        <v>4</v>
      </c>
      <c r="H166" s="56">
        <f t="shared" si="28"/>
        <v>5</v>
      </c>
      <c r="I166" s="56">
        <f t="shared" si="28"/>
        <v>6</v>
      </c>
      <c r="J166" s="56">
        <f t="shared" si="28"/>
        <v>7</v>
      </c>
      <c r="K166" s="56">
        <f t="shared" si="28"/>
        <v>8</v>
      </c>
      <c r="L166" s="56">
        <f t="shared" si="28"/>
      </c>
      <c r="M166" s="57"/>
      <c r="N166" s="58"/>
      <c r="O166" s="58"/>
      <c r="P166" s="58"/>
    </row>
    <row r="167" spans="1:19" s="54" customFormat="1" ht="12" outlineLevel="1">
      <c r="A167" s="48"/>
      <c r="B167" s="622"/>
      <c r="C167" s="622"/>
      <c r="D167" s="60">
        <v>1</v>
      </c>
      <c r="E167" s="60">
        <v>14</v>
      </c>
      <c r="F167" s="60">
        <v>28</v>
      </c>
      <c r="G167" s="60">
        <v>42</v>
      </c>
      <c r="H167" s="60">
        <v>56</v>
      </c>
      <c r="I167" s="60">
        <v>70</v>
      </c>
      <c r="J167" s="60">
        <v>84</v>
      </c>
      <c r="K167" s="60">
        <v>98</v>
      </c>
      <c r="L167" s="60"/>
      <c r="M167" s="52"/>
      <c r="N167" s="53"/>
      <c r="O167" s="53"/>
      <c r="P167" s="53"/>
      <c r="S167" s="59"/>
    </row>
    <row r="168" spans="1:19" s="54" customFormat="1" ht="12" outlineLevel="1">
      <c r="A168" s="48"/>
      <c r="B168" s="622"/>
      <c r="C168" s="622"/>
      <c r="D168" s="61" t="s">
        <v>269</v>
      </c>
      <c r="E168" s="61" t="s">
        <v>257</v>
      </c>
      <c r="F168" s="61" t="s">
        <v>257</v>
      </c>
      <c r="G168" s="61" t="s">
        <v>257</v>
      </c>
      <c r="H168" s="61" t="s">
        <v>269</v>
      </c>
      <c r="I168" s="61" t="s">
        <v>257</v>
      </c>
      <c r="J168" s="61" t="s">
        <v>257</v>
      </c>
      <c r="K168" s="61" t="s">
        <v>257</v>
      </c>
      <c r="L168" s="61"/>
      <c r="M168" s="52"/>
      <c r="N168" s="62"/>
      <c r="O168" s="53"/>
      <c r="P168" s="53"/>
      <c r="S168" s="59"/>
    </row>
    <row r="169" spans="1:19" s="54" customFormat="1" ht="12" outlineLevel="1">
      <c r="A169" s="48"/>
      <c r="B169" s="622"/>
      <c r="C169" s="622"/>
      <c r="D169" s="63">
        <f aca="true" t="shared" si="29" ref="D169:L169">IF(D168&lt;&gt;"",VLOOKUP(D168,$Q$321:$S$346,3,FALSE),"")</f>
        <v>1.49</v>
      </c>
      <c r="E169" s="63">
        <f t="shared" si="29"/>
        <v>0.69</v>
      </c>
      <c r="F169" s="63">
        <f t="shared" si="29"/>
        <v>0.69</v>
      </c>
      <c r="G169" s="63">
        <f t="shared" si="29"/>
        <v>0.69</v>
      </c>
      <c r="H169" s="63">
        <f t="shared" si="29"/>
        <v>1.49</v>
      </c>
      <c r="I169" s="63">
        <f t="shared" si="29"/>
        <v>0.69</v>
      </c>
      <c r="J169" s="63">
        <f t="shared" si="29"/>
        <v>0.69</v>
      </c>
      <c r="K169" s="63">
        <f t="shared" si="29"/>
        <v>0.69</v>
      </c>
      <c r="L169" s="63">
        <f t="shared" si="29"/>
      </c>
      <c r="M169" s="52"/>
      <c r="N169" s="62"/>
      <c r="O169" s="53"/>
      <c r="P169" s="53"/>
      <c r="S169" s="59"/>
    </row>
    <row r="170" spans="1:19" s="54" customFormat="1" ht="12" outlineLevel="1">
      <c r="A170" s="48"/>
      <c r="B170" s="64">
        <f>SUM(D169:L169)</f>
        <v>7.119999999999999</v>
      </c>
      <c r="C170" s="65" t="s">
        <v>259</v>
      </c>
      <c r="D170" s="79" t="s">
        <v>276</v>
      </c>
      <c r="E170" s="66"/>
      <c r="F170" s="66"/>
      <c r="G170" s="67"/>
      <c r="H170" s="67"/>
      <c r="I170" s="67"/>
      <c r="J170" s="68"/>
      <c r="K170" s="68"/>
      <c r="L170" s="68"/>
      <c r="M170" s="68"/>
      <c r="N170" s="62"/>
      <c r="O170" s="69"/>
      <c r="P170" s="69"/>
      <c r="S170" s="59"/>
    </row>
    <row r="171" spans="1:19" s="54" customFormat="1" ht="12" outlineLevel="1">
      <c r="A171" s="48"/>
      <c r="B171" s="70">
        <f>MAX(D166:L166)</f>
        <v>8</v>
      </c>
      <c r="C171" s="65" t="s">
        <v>261</v>
      </c>
      <c r="D171" s="71"/>
      <c r="E171" s="66"/>
      <c r="F171" s="66"/>
      <c r="G171" s="67"/>
      <c r="H171" s="67"/>
      <c r="I171" s="67"/>
      <c r="J171" s="68"/>
      <c r="K171" s="68"/>
      <c r="L171" s="68"/>
      <c r="M171" s="68"/>
      <c r="N171" s="62"/>
      <c r="O171" s="69"/>
      <c r="P171" s="69"/>
      <c r="S171" s="59"/>
    </row>
    <row r="172" spans="1:19" s="54" customFormat="1" ht="12" outlineLevel="1">
      <c r="A172" s="48"/>
      <c r="B172" s="72">
        <f>(MAX(D167:L167)+30)/30</f>
        <v>4.266666666666667</v>
      </c>
      <c r="C172" s="65" t="s">
        <v>263</v>
      </c>
      <c r="D172" s="80" t="s">
        <v>304</v>
      </c>
      <c r="E172" s="66"/>
      <c r="F172" s="66"/>
      <c r="G172" s="67"/>
      <c r="H172" s="67"/>
      <c r="I172" s="67"/>
      <c r="J172" s="68"/>
      <c r="K172" s="68"/>
      <c r="L172" s="68"/>
      <c r="M172" s="68"/>
      <c r="N172" s="62"/>
      <c r="O172" s="69"/>
      <c r="P172" s="69"/>
      <c r="S172" s="59"/>
    </row>
    <row r="173" spans="1:13" ht="12.75" outlineLevel="1">
      <c r="A173" s="28"/>
      <c r="B173" s="74"/>
      <c r="C173" s="74"/>
      <c r="D173" s="81" t="s">
        <v>305</v>
      </c>
      <c r="E173" s="36"/>
      <c r="F173" s="35"/>
      <c r="G173" s="35"/>
      <c r="H173" s="35"/>
      <c r="I173" s="35"/>
      <c r="J173" s="36"/>
      <c r="K173" s="36"/>
      <c r="L173" s="36"/>
      <c r="M173" s="36"/>
    </row>
    <row r="174" spans="1:13" ht="12.75" outlineLevel="1">
      <c r="A174" s="44"/>
      <c r="B174" s="1"/>
      <c r="C174" s="75"/>
      <c r="D174" s="1"/>
      <c r="E174" s="1"/>
      <c r="F174" s="1"/>
      <c r="G174" s="1"/>
      <c r="H174" s="1"/>
      <c r="I174" s="76"/>
      <c r="J174" s="1"/>
      <c r="K174" s="1"/>
      <c r="L174" s="1"/>
      <c r="M174" s="1"/>
    </row>
    <row r="175" spans="1:19" s="54" customFormat="1" ht="12" customHeight="1" outlineLevel="1">
      <c r="A175" s="48"/>
      <c r="B175" s="622" t="s">
        <v>58</v>
      </c>
      <c r="C175" s="622"/>
      <c r="D175" s="49" t="s">
        <v>256</v>
      </c>
      <c r="E175" s="50"/>
      <c r="F175" s="50"/>
      <c r="G175" s="50"/>
      <c r="H175" s="50"/>
      <c r="I175" s="50"/>
      <c r="J175" s="50"/>
      <c r="K175" s="50"/>
      <c r="L175" s="51"/>
      <c r="M175" s="52"/>
      <c r="N175" s="53"/>
      <c r="O175" s="53"/>
      <c r="P175" s="53"/>
      <c r="S175" s="59"/>
    </row>
    <row r="176" spans="1:16" s="59" customFormat="1" ht="12" customHeight="1" outlineLevel="1">
      <c r="A176" s="55"/>
      <c r="B176" s="622"/>
      <c r="C176" s="622"/>
      <c r="D176" s="56">
        <f>IF(D177&gt;0,1,"")</f>
        <v>1</v>
      </c>
      <c r="E176" s="56">
        <f aca="true" t="shared" si="30" ref="E176:L176">IF(E177&gt;0,D176+1,"")</f>
        <v>2</v>
      </c>
      <c r="F176" s="56">
        <f t="shared" si="30"/>
        <v>3</v>
      </c>
      <c r="G176" s="56">
        <f t="shared" si="30"/>
        <v>4</v>
      </c>
      <c r="H176" s="56">
        <f t="shared" si="30"/>
        <v>5</v>
      </c>
      <c r="I176" s="56">
        <f>IF(I177&gt;0,H176+1,"")</f>
        <v>6</v>
      </c>
      <c r="J176" s="56">
        <f t="shared" si="30"/>
      </c>
      <c r="K176" s="56">
        <f t="shared" si="30"/>
      </c>
      <c r="L176" s="56">
        <f t="shared" si="30"/>
      </c>
      <c r="M176" s="57"/>
      <c r="N176" s="58"/>
      <c r="O176" s="58"/>
      <c r="P176" s="58"/>
    </row>
    <row r="177" spans="1:19" s="54" customFormat="1" ht="12" outlineLevel="1">
      <c r="A177" s="48"/>
      <c r="B177" s="622"/>
      <c r="C177" s="622"/>
      <c r="D177" s="60">
        <v>1</v>
      </c>
      <c r="E177" s="60">
        <v>45</v>
      </c>
      <c r="F177" s="60">
        <v>90</v>
      </c>
      <c r="G177" s="60">
        <v>135</v>
      </c>
      <c r="H177" s="60">
        <v>180</v>
      </c>
      <c r="I177" s="60">
        <v>225</v>
      </c>
      <c r="J177" s="60"/>
      <c r="K177" s="60"/>
      <c r="L177" s="60"/>
      <c r="M177" s="52"/>
      <c r="N177" s="53"/>
      <c r="O177" s="53"/>
      <c r="P177" s="53"/>
      <c r="S177" s="59"/>
    </row>
    <row r="178" spans="1:19" s="54" customFormat="1" ht="12" outlineLevel="1">
      <c r="A178" s="48"/>
      <c r="B178" s="622"/>
      <c r="C178" s="622"/>
      <c r="D178" s="82" t="s">
        <v>257</v>
      </c>
      <c r="E178" s="82" t="s">
        <v>257</v>
      </c>
      <c r="F178" s="82" t="s">
        <v>257</v>
      </c>
      <c r="G178" s="82" t="s">
        <v>257</v>
      </c>
      <c r="H178" s="82" t="s">
        <v>257</v>
      </c>
      <c r="I178" s="82" t="s">
        <v>257</v>
      </c>
      <c r="J178" s="82"/>
      <c r="K178" s="82"/>
      <c r="L178" s="82"/>
      <c r="M178" s="52"/>
      <c r="N178" s="62"/>
      <c r="O178" s="53"/>
      <c r="P178" s="53"/>
      <c r="S178" s="59"/>
    </row>
    <row r="179" spans="1:19" s="54" customFormat="1" ht="12" outlineLevel="1">
      <c r="A179" s="48"/>
      <c r="B179" s="622"/>
      <c r="C179" s="622"/>
      <c r="D179" s="63">
        <f aca="true" t="shared" si="31" ref="D179:L179">IF(D178&lt;&gt;"",VLOOKUP(D178,$Q$321:$S$346,3,FALSE),"")</f>
        <v>0.69</v>
      </c>
      <c r="E179" s="63">
        <f t="shared" si="31"/>
        <v>0.69</v>
      </c>
      <c r="F179" s="63">
        <f t="shared" si="31"/>
        <v>0.69</v>
      </c>
      <c r="G179" s="63">
        <f t="shared" si="31"/>
        <v>0.69</v>
      </c>
      <c r="H179" s="63">
        <f t="shared" si="31"/>
        <v>0.69</v>
      </c>
      <c r="I179" s="63">
        <f t="shared" si="31"/>
        <v>0.69</v>
      </c>
      <c r="J179" s="63">
        <f t="shared" si="31"/>
      </c>
      <c r="K179" s="63">
        <f t="shared" si="31"/>
      </c>
      <c r="L179" s="63">
        <f t="shared" si="31"/>
      </c>
      <c r="M179" s="52"/>
      <c r="N179" s="62"/>
      <c r="O179" s="53"/>
      <c r="P179" s="53"/>
      <c r="S179" s="59"/>
    </row>
    <row r="180" spans="1:19" s="54" customFormat="1" ht="12" outlineLevel="1">
      <c r="A180" s="48"/>
      <c r="B180" s="64">
        <f>SUM(D179:L179)</f>
        <v>4.14</v>
      </c>
      <c r="C180" s="65" t="s">
        <v>259</v>
      </c>
      <c r="D180" s="79" t="s">
        <v>276</v>
      </c>
      <c r="E180" s="66"/>
      <c r="F180" s="66"/>
      <c r="G180" s="67"/>
      <c r="H180" s="67"/>
      <c r="I180" s="67"/>
      <c r="J180" s="68"/>
      <c r="K180" s="68"/>
      <c r="L180" s="68"/>
      <c r="M180" s="68"/>
      <c r="N180" s="62"/>
      <c r="O180" s="69"/>
      <c r="P180" s="69"/>
      <c r="S180" s="59"/>
    </row>
    <row r="181" spans="1:19" s="54" customFormat="1" ht="12" outlineLevel="1">
      <c r="A181" s="48"/>
      <c r="B181" s="70">
        <f>MAX(D176:L176)</f>
        <v>6</v>
      </c>
      <c r="C181" s="65" t="s">
        <v>261</v>
      </c>
      <c r="D181" s="71"/>
      <c r="E181" s="66"/>
      <c r="F181" s="66"/>
      <c r="G181" s="67"/>
      <c r="H181" s="67"/>
      <c r="I181" s="67"/>
      <c r="J181" s="68"/>
      <c r="K181" s="68"/>
      <c r="L181" s="68"/>
      <c r="M181" s="68"/>
      <c r="N181" s="62"/>
      <c r="O181" s="69"/>
      <c r="P181" s="69"/>
      <c r="S181" s="59"/>
    </row>
    <row r="182" spans="1:19" s="54" customFormat="1" ht="12" outlineLevel="1">
      <c r="A182" s="48"/>
      <c r="B182" s="72">
        <f>(MAX(D177:L177))/30</f>
        <v>7.5</v>
      </c>
      <c r="C182" s="65" t="s">
        <v>263</v>
      </c>
      <c r="D182" s="80"/>
      <c r="E182" s="66"/>
      <c r="F182" s="66"/>
      <c r="G182" s="67"/>
      <c r="H182" s="67"/>
      <c r="I182" s="67"/>
      <c r="J182" s="68"/>
      <c r="K182" s="68"/>
      <c r="L182" s="68"/>
      <c r="M182" s="68"/>
      <c r="N182" s="62"/>
      <c r="O182" s="69"/>
      <c r="P182" s="69"/>
      <c r="S182" s="59"/>
    </row>
    <row r="183" spans="1:13" ht="12.75" outlineLevel="1">
      <c r="A183" s="28"/>
      <c r="B183" s="74"/>
      <c r="C183" s="74"/>
      <c r="D183" s="83"/>
      <c r="E183" s="36"/>
      <c r="F183" s="35"/>
      <c r="G183" s="35"/>
      <c r="H183" s="35"/>
      <c r="I183" s="35"/>
      <c r="J183" s="36"/>
      <c r="K183" s="36"/>
      <c r="L183" s="36"/>
      <c r="M183" s="36"/>
    </row>
    <row r="184" spans="1:13" ht="12.75" outlineLevel="1">
      <c r="A184" s="44"/>
      <c r="B184" s="1"/>
      <c r="C184" s="75"/>
      <c r="D184" s="1"/>
      <c r="E184" s="1"/>
      <c r="F184" s="1"/>
      <c r="G184" s="1"/>
      <c r="H184" s="1"/>
      <c r="I184" s="76"/>
      <c r="J184" s="1"/>
      <c r="K184" s="1"/>
      <c r="L184" s="1"/>
      <c r="M184" s="1"/>
    </row>
    <row r="185" spans="1:19" s="54" customFormat="1" ht="12" customHeight="1" outlineLevel="1">
      <c r="A185" s="48"/>
      <c r="B185" s="622" t="s">
        <v>306</v>
      </c>
      <c r="C185" s="622"/>
      <c r="D185" s="49" t="s">
        <v>256</v>
      </c>
      <c r="E185" s="50"/>
      <c r="F185" s="50"/>
      <c r="G185" s="50"/>
      <c r="H185" s="50"/>
      <c r="I185" s="50"/>
      <c r="J185" s="50"/>
      <c r="K185" s="50"/>
      <c r="L185" s="51"/>
      <c r="M185" s="52"/>
      <c r="N185" s="53"/>
      <c r="O185" s="53"/>
      <c r="P185" s="53"/>
      <c r="S185" s="59"/>
    </row>
    <row r="186" spans="1:16" s="59" customFormat="1" ht="12" customHeight="1" outlineLevel="1">
      <c r="A186" s="55"/>
      <c r="B186" s="622"/>
      <c r="C186" s="622"/>
      <c r="D186" s="56">
        <f>IF(D187&gt;0,1,"")</f>
        <v>1</v>
      </c>
      <c r="E186" s="56">
        <f aca="true" t="shared" si="32" ref="E186:L186">IF(E187&gt;0,D186+1,"")</f>
        <v>2</v>
      </c>
      <c r="F186" s="56">
        <f t="shared" si="32"/>
        <v>3</v>
      </c>
      <c r="G186" s="56">
        <f t="shared" si="32"/>
        <v>4</v>
      </c>
      <c r="H186" s="56">
        <f t="shared" si="32"/>
        <v>5</v>
      </c>
      <c r="I186" s="56">
        <f t="shared" si="32"/>
      </c>
      <c r="J186" s="56">
        <f t="shared" si="32"/>
      </c>
      <c r="K186" s="56">
        <f t="shared" si="32"/>
      </c>
      <c r="L186" s="56">
        <f t="shared" si="32"/>
      </c>
      <c r="M186" s="57"/>
      <c r="N186" s="58"/>
      <c r="O186" s="58"/>
      <c r="P186" s="58"/>
    </row>
    <row r="187" spans="1:19" s="54" customFormat="1" ht="12" outlineLevel="1">
      <c r="A187" s="48"/>
      <c r="B187" s="622"/>
      <c r="C187" s="622"/>
      <c r="D187" s="60">
        <v>1</v>
      </c>
      <c r="E187" s="60">
        <v>90</v>
      </c>
      <c r="F187" s="60">
        <v>180</v>
      </c>
      <c r="G187" s="60">
        <v>270</v>
      </c>
      <c r="H187" s="60">
        <v>360</v>
      </c>
      <c r="I187" s="60"/>
      <c r="J187" s="60"/>
      <c r="K187" s="60"/>
      <c r="L187" s="60"/>
      <c r="M187" s="52"/>
      <c r="N187" s="53"/>
      <c r="O187" s="53"/>
      <c r="P187" s="53"/>
      <c r="S187" s="59"/>
    </row>
    <row r="188" spans="1:19" s="54" customFormat="1" ht="12" outlineLevel="1">
      <c r="A188" s="48"/>
      <c r="B188" s="622"/>
      <c r="C188" s="622"/>
      <c r="D188" s="82" t="s">
        <v>257</v>
      </c>
      <c r="E188" s="82" t="s">
        <v>257</v>
      </c>
      <c r="F188" s="82" t="s">
        <v>257</v>
      </c>
      <c r="G188" s="82" t="s">
        <v>257</v>
      </c>
      <c r="H188" s="82" t="s">
        <v>257</v>
      </c>
      <c r="I188" s="82"/>
      <c r="J188" s="82"/>
      <c r="K188" s="82"/>
      <c r="L188" s="82"/>
      <c r="M188" s="52"/>
      <c r="N188" s="62"/>
      <c r="O188" s="53"/>
      <c r="P188" s="53"/>
      <c r="S188" s="59"/>
    </row>
    <row r="189" spans="1:19" s="54" customFormat="1" ht="12" outlineLevel="1">
      <c r="A189" s="48"/>
      <c r="B189" s="622"/>
      <c r="C189" s="622"/>
      <c r="D189" s="63">
        <f aca="true" t="shared" si="33" ref="D189:L189">IF(D188&lt;&gt;"",VLOOKUP(D188,$Q$321:$S$346,3,FALSE),"")</f>
        <v>0.69</v>
      </c>
      <c r="E189" s="63">
        <f t="shared" si="33"/>
        <v>0.69</v>
      </c>
      <c r="F189" s="63">
        <f t="shared" si="33"/>
        <v>0.69</v>
      </c>
      <c r="G189" s="63">
        <f t="shared" si="33"/>
        <v>0.69</v>
      </c>
      <c r="H189" s="63">
        <f t="shared" si="33"/>
        <v>0.69</v>
      </c>
      <c r="I189" s="63">
        <f t="shared" si="33"/>
      </c>
      <c r="J189" s="63">
        <f t="shared" si="33"/>
      </c>
      <c r="K189" s="63">
        <f t="shared" si="33"/>
      </c>
      <c r="L189" s="63">
        <f t="shared" si="33"/>
      </c>
      <c r="M189" s="52"/>
      <c r="N189" s="62"/>
      <c r="O189" s="53"/>
      <c r="P189" s="53"/>
      <c r="S189" s="59"/>
    </row>
    <row r="190" spans="1:19" s="54" customFormat="1" ht="12" outlineLevel="1">
      <c r="A190" s="48"/>
      <c r="B190" s="64">
        <f>SUM(D189:L189)</f>
        <v>3.4499999999999997</v>
      </c>
      <c r="C190" s="65" t="s">
        <v>259</v>
      </c>
      <c r="D190" s="79" t="s">
        <v>276</v>
      </c>
      <c r="E190" s="66"/>
      <c r="F190" s="66"/>
      <c r="G190" s="67"/>
      <c r="H190" s="67"/>
      <c r="I190" s="67"/>
      <c r="J190" s="68"/>
      <c r="K190" s="68"/>
      <c r="L190" s="68"/>
      <c r="M190" s="68"/>
      <c r="N190" s="62"/>
      <c r="O190" s="69"/>
      <c r="P190" s="69"/>
      <c r="S190" s="59"/>
    </row>
    <row r="191" spans="1:19" s="54" customFormat="1" ht="12" outlineLevel="1">
      <c r="A191" s="48"/>
      <c r="B191" s="70">
        <f>MAX(D186:L186)</f>
        <v>5</v>
      </c>
      <c r="C191" s="65" t="s">
        <v>261</v>
      </c>
      <c r="D191" s="71"/>
      <c r="E191" s="66"/>
      <c r="F191" s="66"/>
      <c r="G191" s="67"/>
      <c r="H191" s="67"/>
      <c r="I191" s="67"/>
      <c r="J191" s="68"/>
      <c r="K191" s="68"/>
      <c r="L191" s="68"/>
      <c r="M191" s="68"/>
      <c r="N191" s="62"/>
      <c r="O191" s="69"/>
      <c r="P191" s="69"/>
      <c r="S191" s="59"/>
    </row>
    <row r="192" spans="1:19" s="54" customFormat="1" ht="12" outlineLevel="1">
      <c r="A192" s="48"/>
      <c r="B192" s="72">
        <f>(MAX(D187:L187)+90)/30</f>
        <v>15</v>
      </c>
      <c r="C192" s="65" t="s">
        <v>263</v>
      </c>
      <c r="D192" s="80"/>
      <c r="E192" s="66"/>
      <c r="F192" s="66"/>
      <c r="G192" s="67"/>
      <c r="H192" s="67"/>
      <c r="I192" s="67"/>
      <c r="J192" s="68"/>
      <c r="K192" s="68"/>
      <c r="L192" s="68"/>
      <c r="M192" s="68"/>
      <c r="N192" s="62"/>
      <c r="O192" s="69"/>
      <c r="P192" s="69"/>
      <c r="S192" s="59"/>
    </row>
    <row r="193" spans="1:13" ht="12.75" outlineLevel="1">
      <c r="A193" s="28"/>
      <c r="B193" s="74"/>
      <c r="C193" s="74"/>
      <c r="D193" s="83"/>
      <c r="E193" s="36"/>
      <c r="F193" s="35"/>
      <c r="G193" s="35"/>
      <c r="H193" s="35"/>
      <c r="I193" s="35"/>
      <c r="J193" s="36"/>
      <c r="K193" s="36"/>
      <c r="L193" s="36"/>
      <c r="M193" s="36"/>
    </row>
    <row r="194" spans="1:19" s="54" customFormat="1" ht="12" outlineLevel="1">
      <c r="A194" s="48"/>
      <c r="B194" s="84"/>
      <c r="C194" s="84"/>
      <c r="D194" s="84"/>
      <c r="E194" s="84"/>
      <c r="F194" s="84"/>
      <c r="G194" s="84"/>
      <c r="H194" s="84"/>
      <c r="I194" s="85"/>
      <c r="J194" s="84"/>
      <c r="K194" s="84"/>
      <c r="L194" s="84"/>
      <c r="M194" s="84"/>
      <c r="S194" s="59"/>
    </row>
    <row r="195" spans="1:19" s="54" customFormat="1" ht="12" customHeight="1" outlineLevel="1">
      <c r="A195" s="48"/>
      <c r="B195" s="622" t="s">
        <v>307</v>
      </c>
      <c r="C195" s="622"/>
      <c r="D195" s="49" t="s">
        <v>256</v>
      </c>
      <c r="E195" s="50"/>
      <c r="F195" s="50"/>
      <c r="G195" s="50"/>
      <c r="H195" s="50"/>
      <c r="I195" s="50"/>
      <c r="J195" s="50"/>
      <c r="K195" s="50"/>
      <c r="L195" s="51"/>
      <c r="M195" s="52"/>
      <c r="N195" s="53"/>
      <c r="O195" s="53"/>
      <c r="P195" s="53"/>
      <c r="S195" s="59"/>
    </row>
    <row r="196" spans="1:16" s="59" customFormat="1" ht="12" customHeight="1" outlineLevel="1">
      <c r="A196" s="55"/>
      <c r="B196" s="622"/>
      <c r="C196" s="622"/>
      <c r="D196" s="56">
        <f>IF(D197&gt;0,1,"")</f>
        <v>1</v>
      </c>
      <c r="E196" s="56">
        <f aca="true" t="shared" si="34" ref="E196:L196">IF(E197&gt;0,D196+1,"")</f>
        <v>2</v>
      </c>
      <c r="F196" s="56">
        <f t="shared" si="34"/>
        <v>3</v>
      </c>
      <c r="G196" s="56">
        <f t="shared" si="34"/>
        <v>4</v>
      </c>
      <c r="H196" s="56">
        <f t="shared" si="34"/>
        <v>5</v>
      </c>
      <c r="I196" s="56">
        <f t="shared" si="34"/>
        <v>6</v>
      </c>
      <c r="J196" s="56">
        <f t="shared" si="34"/>
      </c>
      <c r="K196" s="56">
        <f t="shared" si="34"/>
      </c>
      <c r="L196" s="56">
        <f t="shared" si="34"/>
      </c>
      <c r="M196" s="57"/>
      <c r="N196" s="58"/>
      <c r="O196" s="58"/>
      <c r="P196" s="58"/>
    </row>
    <row r="197" spans="1:19" s="54" customFormat="1" ht="12" outlineLevel="1">
      <c r="A197" s="48"/>
      <c r="B197" s="622"/>
      <c r="C197" s="622"/>
      <c r="D197" s="60">
        <v>1</v>
      </c>
      <c r="E197" s="60">
        <v>90</v>
      </c>
      <c r="F197" s="60">
        <v>180</v>
      </c>
      <c r="G197" s="60">
        <v>270</v>
      </c>
      <c r="H197" s="60">
        <v>360</v>
      </c>
      <c r="I197" s="60">
        <v>450</v>
      </c>
      <c r="J197" s="60"/>
      <c r="K197" s="60"/>
      <c r="L197" s="60"/>
      <c r="M197" s="52"/>
      <c r="N197" s="53"/>
      <c r="O197" s="53"/>
      <c r="P197" s="53"/>
      <c r="S197" s="59"/>
    </row>
    <row r="198" spans="1:19" s="54" customFormat="1" ht="12" outlineLevel="1">
      <c r="A198" s="48"/>
      <c r="B198" s="622"/>
      <c r="C198" s="622"/>
      <c r="D198" s="82" t="s">
        <v>257</v>
      </c>
      <c r="E198" s="82" t="s">
        <v>257</v>
      </c>
      <c r="F198" s="82" t="s">
        <v>257</v>
      </c>
      <c r="G198" s="82" t="s">
        <v>257</v>
      </c>
      <c r="H198" s="82" t="s">
        <v>257</v>
      </c>
      <c r="I198" s="82" t="s">
        <v>257</v>
      </c>
      <c r="J198" s="82"/>
      <c r="K198" s="82"/>
      <c r="L198" s="82"/>
      <c r="M198" s="52"/>
      <c r="N198" s="62"/>
      <c r="O198" s="53"/>
      <c r="P198" s="53"/>
      <c r="S198" s="59"/>
    </row>
    <row r="199" spans="1:19" s="54" customFormat="1" ht="12" outlineLevel="1">
      <c r="A199" s="48"/>
      <c r="B199" s="622"/>
      <c r="C199" s="622"/>
      <c r="D199" s="63">
        <f aca="true" t="shared" si="35" ref="D199:L199">IF(D198&lt;&gt;"",VLOOKUP(D198,$Q$321:$S$346,3,FALSE),"")</f>
        <v>0.69</v>
      </c>
      <c r="E199" s="63">
        <f t="shared" si="35"/>
        <v>0.69</v>
      </c>
      <c r="F199" s="63">
        <f t="shared" si="35"/>
        <v>0.69</v>
      </c>
      <c r="G199" s="63">
        <f t="shared" si="35"/>
        <v>0.69</v>
      </c>
      <c r="H199" s="63">
        <f t="shared" si="35"/>
        <v>0.69</v>
      </c>
      <c r="I199" s="63">
        <f t="shared" si="35"/>
        <v>0.69</v>
      </c>
      <c r="J199" s="63">
        <f t="shared" si="35"/>
      </c>
      <c r="K199" s="63">
        <f t="shared" si="35"/>
      </c>
      <c r="L199" s="63">
        <f t="shared" si="35"/>
      </c>
      <c r="M199" s="52"/>
      <c r="N199" s="62"/>
      <c r="O199" s="53"/>
      <c r="P199" s="53"/>
      <c r="S199" s="59"/>
    </row>
    <row r="200" spans="1:19" s="54" customFormat="1" ht="12" outlineLevel="1">
      <c r="A200" s="48"/>
      <c r="B200" s="64">
        <f>SUM(D199:L199)</f>
        <v>4.14</v>
      </c>
      <c r="C200" s="65" t="s">
        <v>259</v>
      </c>
      <c r="D200" s="79" t="s">
        <v>276</v>
      </c>
      <c r="E200" s="66"/>
      <c r="F200" s="66"/>
      <c r="G200" s="67"/>
      <c r="H200" s="67"/>
      <c r="I200" s="67"/>
      <c r="J200" s="68"/>
      <c r="K200" s="68"/>
      <c r="L200" s="68"/>
      <c r="M200" s="68"/>
      <c r="N200" s="62"/>
      <c r="O200" s="69"/>
      <c r="P200" s="69"/>
      <c r="S200" s="59"/>
    </row>
    <row r="201" spans="1:19" s="54" customFormat="1" ht="12" outlineLevel="1">
      <c r="A201" s="48"/>
      <c r="B201" s="70">
        <f>MAX(D196:L196)</f>
        <v>6</v>
      </c>
      <c r="C201" s="65" t="s">
        <v>261</v>
      </c>
      <c r="D201" s="71"/>
      <c r="E201" s="66"/>
      <c r="F201" s="66"/>
      <c r="G201" s="67"/>
      <c r="H201" s="67"/>
      <c r="I201" s="67"/>
      <c r="J201" s="68"/>
      <c r="K201" s="68"/>
      <c r="L201" s="68"/>
      <c r="M201" s="68"/>
      <c r="N201" s="62"/>
      <c r="O201" s="69"/>
      <c r="P201" s="69"/>
      <c r="S201" s="59"/>
    </row>
    <row r="202" spans="1:19" s="54" customFormat="1" ht="12" outlineLevel="1">
      <c r="A202" s="48"/>
      <c r="B202" s="72">
        <f>(MAX(D197:L197)+30)/30</f>
        <v>16</v>
      </c>
      <c r="C202" s="65" t="s">
        <v>263</v>
      </c>
      <c r="D202" s="80"/>
      <c r="E202" s="66"/>
      <c r="F202" s="66"/>
      <c r="G202" s="67"/>
      <c r="H202" s="67"/>
      <c r="I202" s="67"/>
      <c r="J202" s="68"/>
      <c r="K202" s="68"/>
      <c r="L202" s="68"/>
      <c r="M202" s="68"/>
      <c r="N202" s="62"/>
      <c r="O202" s="69"/>
      <c r="P202" s="69"/>
      <c r="S202" s="59"/>
    </row>
    <row r="203" spans="1:13" ht="12.75" outlineLevel="1">
      <c r="A203" s="28"/>
      <c r="B203" s="74"/>
      <c r="C203" s="74"/>
      <c r="D203" s="83"/>
      <c r="E203" s="36"/>
      <c r="F203" s="35"/>
      <c r="G203" s="35"/>
      <c r="H203" s="35"/>
      <c r="I203" s="35"/>
      <c r="J203" s="36"/>
      <c r="K203" s="36"/>
      <c r="L203" s="36"/>
      <c r="M203" s="36"/>
    </row>
    <row r="204" spans="1:19" s="54" customFormat="1" ht="12" outlineLevel="1">
      <c r="A204" s="48"/>
      <c r="B204" s="84"/>
      <c r="C204" s="84"/>
      <c r="D204" s="84"/>
      <c r="E204" s="84"/>
      <c r="F204" s="84"/>
      <c r="G204" s="84"/>
      <c r="H204" s="84"/>
      <c r="I204" s="85"/>
      <c r="J204" s="84"/>
      <c r="K204" s="84"/>
      <c r="L204" s="84"/>
      <c r="M204" s="84"/>
      <c r="S204" s="59"/>
    </row>
    <row r="205" spans="1:19" s="54" customFormat="1" ht="12" customHeight="1" outlineLevel="1">
      <c r="A205" s="48"/>
      <c r="B205" s="622" t="s">
        <v>308</v>
      </c>
      <c r="C205" s="622"/>
      <c r="D205" s="49" t="s">
        <v>256</v>
      </c>
      <c r="E205" s="50"/>
      <c r="F205" s="50"/>
      <c r="G205" s="50"/>
      <c r="H205" s="50"/>
      <c r="I205" s="50"/>
      <c r="J205" s="50"/>
      <c r="K205" s="50"/>
      <c r="L205" s="51"/>
      <c r="M205" s="52"/>
      <c r="N205" s="53"/>
      <c r="O205" s="53"/>
      <c r="P205" s="53"/>
      <c r="S205" s="59"/>
    </row>
    <row r="206" spans="1:16" s="59" customFormat="1" ht="12" customHeight="1" outlineLevel="1">
      <c r="A206" s="55"/>
      <c r="B206" s="622"/>
      <c r="C206" s="622"/>
      <c r="D206" s="56">
        <f>IF(D207&gt;0,1,"")</f>
        <v>1</v>
      </c>
      <c r="E206" s="56">
        <f aca="true" t="shared" si="36" ref="E206:L206">IF(E207&gt;0,D206+1,"")</f>
        <v>2</v>
      </c>
      <c r="F206" s="56">
        <f t="shared" si="36"/>
        <v>3</v>
      </c>
      <c r="G206" s="56">
        <f t="shared" si="36"/>
        <v>4</v>
      </c>
      <c r="H206" s="56">
        <f t="shared" si="36"/>
        <v>5</v>
      </c>
      <c r="I206" s="56">
        <f t="shared" si="36"/>
        <v>6</v>
      </c>
      <c r="J206" s="56">
        <f t="shared" si="36"/>
      </c>
      <c r="K206" s="56">
        <f t="shared" si="36"/>
      </c>
      <c r="L206" s="56">
        <f t="shared" si="36"/>
      </c>
      <c r="M206" s="57"/>
      <c r="N206" s="58"/>
      <c r="O206" s="58"/>
      <c r="P206" s="58"/>
    </row>
    <row r="207" spans="1:19" s="54" customFormat="1" ht="12" outlineLevel="1">
      <c r="A207" s="48"/>
      <c r="B207" s="622"/>
      <c r="C207" s="622"/>
      <c r="D207" s="60">
        <v>1</v>
      </c>
      <c r="E207" s="60">
        <v>30</v>
      </c>
      <c r="F207" s="60">
        <v>60</v>
      </c>
      <c r="G207" s="60">
        <v>90</v>
      </c>
      <c r="H207" s="60">
        <v>120</v>
      </c>
      <c r="I207" s="60">
        <v>150</v>
      </c>
      <c r="J207" s="60"/>
      <c r="K207" s="60"/>
      <c r="L207" s="60"/>
      <c r="M207" s="52"/>
      <c r="N207" s="53"/>
      <c r="O207" s="53"/>
      <c r="P207" s="53"/>
      <c r="S207" s="59"/>
    </row>
    <row r="208" spans="1:19" s="54" customFormat="1" ht="12" outlineLevel="1">
      <c r="A208" s="48"/>
      <c r="B208" s="622"/>
      <c r="C208" s="622"/>
      <c r="D208" s="82" t="s">
        <v>269</v>
      </c>
      <c r="E208" s="82" t="s">
        <v>309</v>
      </c>
      <c r="F208" s="82" t="s">
        <v>257</v>
      </c>
      <c r="G208" s="82" t="s">
        <v>257</v>
      </c>
      <c r="H208" s="82" t="s">
        <v>269</v>
      </c>
      <c r="I208" s="82" t="s">
        <v>309</v>
      </c>
      <c r="J208" s="82"/>
      <c r="K208" s="82"/>
      <c r="L208" s="82"/>
      <c r="M208" s="52"/>
      <c r="N208" s="62"/>
      <c r="O208" s="53"/>
      <c r="P208" s="53"/>
      <c r="S208" s="59"/>
    </row>
    <row r="209" spans="1:19" s="54" customFormat="1" ht="12" outlineLevel="1">
      <c r="A209" s="48"/>
      <c r="B209" s="622"/>
      <c r="C209" s="622"/>
      <c r="D209" s="63">
        <f aca="true" t="shared" si="37" ref="D209:L209">IF(D208&lt;&gt;"",VLOOKUP(D208,$Q$321:$S$346,3,FALSE),"")</f>
        <v>1.49</v>
      </c>
      <c r="E209" s="63">
        <f t="shared" si="37"/>
        <v>0.69</v>
      </c>
      <c r="F209" s="63">
        <f t="shared" si="37"/>
        <v>0.69</v>
      </c>
      <c r="G209" s="63">
        <f t="shared" si="37"/>
        <v>0.69</v>
      </c>
      <c r="H209" s="63">
        <f t="shared" si="37"/>
        <v>1.49</v>
      </c>
      <c r="I209" s="63">
        <f t="shared" si="37"/>
        <v>0.69</v>
      </c>
      <c r="J209" s="63">
        <f t="shared" si="37"/>
      </c>
      <c r="K209" s="63">
        <f t="shared" si="37"/>
      </c>
      <c r="L209" s="63">
        <f t="shared" si="37"/>
      </c>
      <c r="M209" s="52"/>
      <c r="N209" s="62"/>
      <c r="O209" s="53"/>
      <c r="P209" s="53"/>
      <c r="S209" s="59"/>
    </row>
    <row r="210" spans="1:19" s="54" customFormat="1" ht="12" outlineLevel="1">
      <c r="A210" s="48"/>
      <c r="B210" s="64">
        <f>SUM(D209:L209)</f>
        <v>5.74</v>
      </c>
      <c r="C210" s="65" t="s">
        <v>259</v>
      </c>
      <c r="D210" s="79" t="s">
        <v>276</v>
      </c>
      <c r="E210" s="66"/>
      <c r="F210" s="66"/>
      <c r="G210" s="67"/>
      <c r="H210" s="67"/>
      <c r="I210" s="67"/>
      <c r="J210" s="68"/>
      <c r="K210" s="68"/>
      <c r="L210" s="68"/>
      <c r="M210" s="68"/>
      <c r="N210" s="62"/>
      <c r="O210" s="69"/>
      <c r="P210" s="69"/>
      <c r="S210" s="59"/>
    </row>
    <row r="211" spans="1:19" s="54" customFormat="1" ht="12" outlineLevel="1">
      <c r="A211" s="48"/>
      <c r="B211" s="70">
        <f>MAX(D206:L206)</f>
        <v>6</v>
      </c>
      <c r="C211" s="65" t="s">
        <v>261</v>
      </c>
      <c r="D211" s="71"/>
      <c r="E211" s="66"/>
      <c r="F211" s="66"/>
      <c r="G211" s="67"/>
      <c r="H211" s="67"/>
      <c r="I211" s="67"/>
      <c r="J211" s="68"/>
      <c r="K211" s="68"/>
      <c r="L211" s="68"/>
      <c r="M211" s="68"/>
      <c r="N211" s="62"/>
      <c r="O211" s="69"/>
      <c r="P211" s="69"/>
      <c r="S211" s="59"/>
    </row>
    <row r="212" spans="1:19" s="54" customFormat="1" ht="12" outlineLevel="1">
      <c r="A212" s="48"/>
      <c r="B212" s="72">
        <f>(MAX(D207:L207)+30)/30</f>
        <v>6</v>
      </c>
      <c r="C212" s="65" t="s">
        <v>263</v>
      </c>
      <c r="D212" s="80"/>
      <c r="E212" s="66"/>
      <c r="F212" s="66"/>
      <c r="G212" s="67"/>
      <c r="H212" s="67"/>
      <c r="I212" s="67"/>
      <c r="J212" s="68"/>
      <c r="K212" s="68"/>
      <c r="L212" s="68"/>
      <c r="M212" s="68"/>
      <c r="N212" s="62"/>
      <c r="O212" s="69"/>
      <c r="P212" s="69"/>
      <c r="S212" s="59"/>
    </row>
    <row r="213" spans="1:13" ht="12.75" outlineLevel="1">
      <c r="A213" s="28"/>
      <c r="B213" s="74"/>
      <c r="C213" s="74"/>
      <c r="D213" s="83"/>
      <c r="E213" s="36"/>
      <c r="F213" s="35"/>
      <c r="G213" s="35"/>
      <c r="H213" s="35"/>
      <c r="I213" s="35"/>
      <c r="J213" s="36"/>
      <c r="K213" s="36"/>
      <c r="L213" s="36"/>
      <c r="M213" s="36"/>
    </row>
    <row r="214" spans="1:19" s="54" customFormat="1" ht="12" outlineLevel="1">
      <c r="A214" s="48"/>
      <c r="B214" s="84"/>
      <c r="C214" s="84"/>
      <c r="D214" s="84"/>
      <c r="E214" s="84"/>
      <c r="F214" s="84"/>
      <c r="G214" s="84"/>
      <c r="H214" s="84"/>
      <c r="I214" s="85"/>
      <c r="J214" s="84"/>
      <c r="K214" s="84"/>
      <c r="L214" s="84"/>
      <c r="M214" s="84"/>
      <c r="S214" s="59"/>
    </row>
    <row r="215" spans="1:19" s="54" customFormat="1" ht="12" customHeight="1" outlineLevel="1">
      <c r="A215" s="48"/>
      <c r="B215" s="622" t="s">
        <v>310</v>
      </c>
      <c r="C215" s="622"/>
      <c r="D215" s="49" t="s">
        <v>256</v>
      </c>
      <c r="E215" s="50"/>
      <c r="F215" s="50"/>
      <c r="G215" s="50"/>
      <c r="H215" s="50"/>
      <c r="I215" s="50"/>
      <c r="J215" s="50"/>
      <c r="K215" s="50"/>
      <c r="L215" s="51"/>
      <c r="M215" s="52"/>
      <c r="N215" s="53"/>
      <c r="O215" s="53"/>
      <c r="P215" s="53"/>
      <c r="S215" s="59"/>
    </row>
    <row r="216" spans="1:16" s="59" customFormat="1" ht="12" customHeight="1" outlineLevel="1">
      <c r="A216" s="55"/>
      <c r="B216" s="622"/>
      <c r="C216" s="622"/>
      <c r="D216" s="56">
        <f>IF(D217&gt;0,1,"")</f>
        <v>1</v>
      </c>
      <c r="E216" s="56">
        <f aca="true" t="shared" si="38" ref="E216:L216">IF(E217&gt;0,D216+1,"")</f>
        <v>2</v>
      </c>
      <c r="F216" s="56">
        <f t="shared" si="38"/>
        <v>3</v>
      </c>
      <c r="G216" s="56">
        <f t="shared" si="38"/>
        <v>4</v>
      </c>
      <c r="H216" s="56">
        <f t="shared" si="38"/>
        <v>5</v>
      </c>
      <c r="I216" s="56">
        <f t="shared" si="38"/>
        <v>6</v>
      </c>
      <c r="J216" s="56">
        <f t="shared" si="38"/>
        <v>7</v>
      </c>
      <c r="K216" s="56">
        <f t="shared" si="38"/>
        <v>8</v>
      </c>
      <c r="L216" s="56">
        <f t="shared" si="38"/>
      </c>
      <c r="M216" s="57"/>
      <c r="N216" s="58"/>
      <c r="O216" s="58"/>
      <c r="P216" s="58"/>
    </row>
    <row r="217" spans="1:19" s="54" customFormat="1" ht="12" outlineLevel="1">
      <c r="A217" s="48"/>
      <c r="B217" s="622"/>
      <c r="C217" s="622"/>
      <c r="D217" s="60">
        <v>1</v>
      </c>
      <c r="E217" s="60">
        <v>30</v>
      </c>
      <c r="F217" s="60">
        <v>60</v>
      </c>
      <c r="G217" s="60">
        <v>90</v>
      </c>
      <c r="H217" s="60">
        <v>120</v>
      </c>
      <c r="I217" s="60">
        <v>150</v>
      </c>
      <c r="J217" s="60">
        <v>180</v>
      </c>
      <c r="K217" s="60">
        <v>210</v>
      </c>
      <c r="L217" s="60"/>
      <c r="M217" s="52"/>
      <c r="N217" s="53"/>
      <c r="O217" s="53"/>
      <c r="P217" s="53"/>
      <c r="S217" s="59"/>
    </row>
    <row r="218" spans="1:19" s="54" customFormat="1" ht="12" outlineLevel="1">
      <c r="A218" s="48"/>
      <c r="B218" s="622"/>
      <c r="C218" s="622"/>
      <c r="D218" s="82" t="s">
        <v>269</v>
      </c>
      <c r="E218" s="82" t="s">
        <v>269</v>
      </c>
      <c r="F218" s="82" t="s">
        <v>269</v>
      </c>
      <c r="G218" s="82" t="s">
        <v>269</v>
      </c>
      <c r="H218" s="82" t="s">
        <v>269</v>
      </c>
      <c r="I218" s="82" t="s">
        <v>269</v>
      </c>
      <c r="J218" s="82" t="s">
        <v>269</v>
      </c>
      <c r="K218" s="82" t="s">
        <v>269</v>
      </c>
      <c r="L218" s="82"/>
      <c r="M218" s="52"/>
      <c r="N218" s="62"/>
      <c r="O218" s="53"/>
      <c r="P218" s="53"/>
      <c r="S218" s="59"/>
    </row>
    <row r="219" spans="1:19" s="54" customFormat="1" ht="12" outlineLevel="1">
      <c r="A219" s="48"/>
      <c r="B219" s="622"/>
      <c r="C219" s="622"/>
      <c r="D219" s="63">
        <f aca="true" t="shared" si="39" ref="D219:L219">IF(D218&lt;&gt;"",VLOOKUP(D218,$Q$321:$S$346,3,FALSE),"")</f>
        <v>1.49</v>
      </c>
      <c r="E219" s="63">
        <f t="shared" si="39"/>
        <v>1.49</v>
      </c>
      <c r="F219" s="63">
        <f t="shared" si="39"/>
        <v>1.49</v>
      </c>
      <c r="G219" s="63">
        <f t="shared" si="39"/>
        <v>1.49</v>
      </c>
      <c r="H219" s="63">
        <f t="shared" si="39"/>
        <v>1.49</v>
      </c>
      <c r="I219" s="63">
        <f t="shared" si="39"/>
        <v>1.49</v>
      </c>
      <c r="J219" s="63">
        <f t="shared" si="39"/>
        <v>1.49</v>
      </c>
      <c r="K219" s="63">
        <f t="shared" si="39"/>
        <v>1.49</v>
      </c>
      <c r="L219" s="63">
        <f t="shared" si="39"/>
      </c>
      <c r="M219" s="52"/>
      <c r="N219" s="62"/>
      <c r="O219" s="53"/>
      <c r="P219" s="53"/>
      <c r="S219" s="59"/>
    </row>
    <row r="220" spans="1:19" s="54" customFormat="1" ht="12" outlineLevel="1">
      <c r="A220" s="48"/>
      <c r="B220" s="64">
        <f>SUM(D219:L219)</f>
        <v>11.92</v>
      </c>
      <c r="C220" s="65" t="s">
        <v>259</v>
      </c>
      <c r="D220" s="79" t="s">
        <v>276</v>
      </c>
      <c r="E220" s="66"/>
      <c r="F220" s="66"/>
      <c r="G220" s="67"/>
      <c r="H220" s="67"/>
      <c r="I220" s="67"/>
      <c r="J220" s="68"/>
      <c r="K220" s="68"/>
      <c r="L220" s="68"/>
      <c r="M220" s="68"/>
      <c r="N220" s="62"/>
      <c r="O220" s="69"/>
      <c r="P220" s="69"/>
      <c r="S220" s="59"/>
    </row>
    <row r="221" spans="1:19" s="54" customFormat="1" ht="12" outlineLevel="1">
      <c r="A221" s="48"/>
      <c r="B221" s="70">
        <f>MAX(D216:L216)</f>
        <v>8</v>
      </c>
      <c r="C221" s="65" t="s">
        <v>261</v>
      </c>
      <c r="D221" s="71"/>
      <c r="E221" s="66"/>
      <c r="F221" s="66"/>
      <c r="G221" s="67"/>
      <c r="H221" s="67"/>
      <c r="I221" s="67"/>
      <c r="J221" s="68"/>
      <c r="K221" s="68"/>
      <c r="L221" s="68"/>
      <c r="M221" s="68"/>
      <c r="N221" s="62"/>
      <c r="O221" s="69"/>
      <c r="P221" s="69"/>
      <c r="S221" s="59"/>
    </row>
    <row r="222" spans="1:19" s="54" customFormat="1" ht="12" outlineLevel="1">
      <c r="A222" s="48"/>
      <c r="B222" s="72">
        <f>(MAX(D217:L217)+30)/30</f>
        <v>8</v>
      </c>
      <c r="C222" s="65" t="s">
        <v>263</v>
      </c>
      <c r="D222" s="80"/>
      <c r="E222" s="66"/>
      <c r="F222" s="66"/>
      <c r="G222" s="67"/>
      <c r="H222" s="67"/>
      <c r="I222" s="67"/>
      <c r="J222" s="68"/>
      <c r="K222" s="68"/>
      <c r="L222" s="68"/>
      <c r="M222" s="68"/>
      <c r="N222" s="62"/>
      <c r="O222" s="69"/>
      <c r="P222" s="69"/>
      <c r="S222" s="59"/>
    </row>
    <row r="223" spans="1:13" ht="12.75" outlineLevel="1">
      <c r="A223" s="28"/>
      <c r="B223" s="74"/>
      <c r="C223" s="74"/>
      <c r="D223" s="83"/>
      <c r="E223" s="36"/>
      <c r="F223" s="35"/>
      <c r="G223" s="35"/>
      <c r="H223" s="35"/>
      <c r="I223" s="35"/>
      <c r="J223" s="36"/>
      <c r="K223" s="36"/>
      <c r="L223" s="36"/>
      <c r="M223" s="36"/>
    </row>
    <row r="224" spans="1:19" s="54" customFormat="1" ht="12" outlineLevel="1">
      <c r="A224" s="48"/>
      <c r="B224" s="84"/>
      <c r="C224" s="84"/>
      <c r="D224" s="84"/>
      <c r="E224" s="84"/>
      <c r="F224" s="84"/>
      <c r="G224" s="84"/>
      <c r="H224" s="84"/>
      <c r="I224" s="85"/>
      <c r="J224" s="84"/>
      <c r="K224" s="84"/>
      <c r="L224" s="84"/>
      <c r="M224" s="84"/>
      <c r="S224" s="59"/>
    </row>
    <row r="225" spans="1:19" s="54" customFormat="1" ht="12" customHeight="1" outlineLevel="1">
      <c r="A225" s="48"/>
      <c r="B225" s="622" t="s">
        <v>311</v>
      </c>
      <c r="C225" s="622"/>
      <c r="D225" s="49" t="s">
        <v>256</v>
      </c>
      <c r="E225" s="50"/>
      <c r="F225" s="50"/>
      <c r="G225" s="50"/>
      <c r="H225" s="50"/>
      <c r="I225" s="50"/>
      <c r="J225" s="50"/>
      <c r="K225" s="50"/>
      <c r="L225" s="51"/>
      <c r="M225" s="52"/>
      <c r="N225" s="53"/>
      <c r="O225" s="53"/>
      <c r="P225" s="53"/>
      <c r="S225" s="59"/>
    </row>
    <row r="226" spans="1:16" s="59" customFormat="1" ht="12" customHeight="1" outlineLevel="1">
      <c r="A226" s="55"/>
      <c r="B226" s="622"/>
      <c r="C226" s="622"/>
      <c r="D226" s="56">
        <f>IF(D227&gt;0,1,"")</f>
        <v>1</v>
      </c>
      <c r="E226" s="56">
        <f aca="true" t="shared" si="40" ref="E226:L226">IF(E227&gt;0,D226+1,"")</f>
        <v>2</v>
      </c>
      <c r="F226" s="56">
        <f t="shared" si="40"/>
        <v>3</v>
      </c>
      <c r="G226" s="56">
        <f t="shared" si="40"/>
        <v>4</v>
      </c>
      <c r="H226" s="56">
        <f t="shared" si="40"/>
        <v>5</v>
      </c>
      <c r="I226" s="56">
        <f t="shared" si="40"/>
        <v>6</v>
      </c>
      <c r="J226" s="56">
        <f t="shared" si="40"/>
        <v>7</v>
      </c>
      <c r="K226" s="56">
        <f t="shared" si="40"/>
        <v>8</v>
      </c>
      <c r="L226" s="56">
        <f t="shared" si="40"/>
      </c>
      <c r="M226" s="57"/>
      <c r="N226" s="58"/>
      <c r="O226" s="58"/>
      <c r="P226" s="58"/>
    </row>
    <row r="227" spans="1:19" s="54" customFormat="1" ht="12" outlineLevel="1">
      <c r="A227" s="48"/>
      <c r="B227" s="622"/>
      <c r="C227" s="622"/>
      <c r="D227" s="60">
        <v>1</v>
      </c>
      <c r="E227" s="60">
        <v>30</v>
      </c>
      <c r="F227" s="60">
        <v>60</v>
      </c>
      <c r="G227" s="60">
        <v>90</v>
      </c>
      <c r="H227" s="60">
        <v>120</v>
      </c>
      <c r="I227" s="60">
        <v>150</v>
      </c>
      <c r="J227" s="60">
        <v>180</v>
      </c>
      <c r="K227" s="60">
        <v>210</v>
      </c>
      <c r="L227" s="60"/>
      <c r="M227" s="52"/>
      <c r="N227" s="53"/>
      <c r="O227" s="53"/>
      <c r="P227" s="53"/>
      <c r="S227" s="59"/>
    </row>
    <row r="228" spans="1:19" s="54" customFormat="1" ht="12" outlineLevel="1">
      <c r="A228" s="48"/>
      <c r="B228" s="622"/>
      <c r="C228" s="622"/>
      <c r="D228" s="82" t="s">
        <v>269</v>
      </c>
      <c r="E228" s="82" t="s">
        <v>269</v>
      </c>
      <c r="F228" s="82" t="s">
        <v>269</v>
      </c>
      <c r="G228" s="82" t="s">
        <v>269</v>
      </c>
      <c r="H228" s="82" t="s">
        <v>269</v>
      </c>
      <c r="I228" s="82" t="s">
        <v>269</v>
      </c>
      <c r="J228" s="82" t="s">
        <v>269</v>
      </c>
      <c r="K228" s="82" t="s">
        <v>269</v>
      </c>
      <c r="L228" s="82"/>
      <c r="M228" s="52"/>
      <c r="N228" s="62"/>
      <c r="O228" s="53"/>
      <c r="P228" s="53"/>
      <c r="S228" s="59"/>
    </row>
    <row r="229" spans="1:19" s="54" customFormat="1" ht="12" outlineLevel="1">
      <c r="A229" s="48"/>
      <c r="B229" s="622"/>
      <c r="C229" s="622"/>
      <c r="D229" s="63">
        <f aca="true" t="shared" si="41" ref="D229:L229">IF(D228&lt;&gt;"",VLOOKUP(D228,$Q$321:$S$346,3,FALSE),"")</f>
        <v>1.49</v>
      </c>
      <c r="E229" s="63">
        <f t="shared" si="41"/>
        <v>1.49</v>
      </c>
      <c r="F229" s="63">
        <f t="shared" si="41"/>
        <v>1.49</v>
      </c>
      <c r="G229" s="63">
        <f t="shared" si="41"/>
        <v>1.49</v>
      </c>
      <c r="H229" s="63">
        <f t="shared" si="41"/>
        <v>1.49</v>
      </c>
      <c r="I229" s="63">
        <f t="shared" si="41"/>
        <v>1.49</v>
      </c>
      <c r="J229" s="63">
        <f t="shared" si="41"/>
        <v>1.49</v>
      </c>
      <c r="K229" s="63">
        <f t="shared" si="41"/>
        <v>1.49</v>
      </c>
      <c r="L229" s="63">
        <f t="shared" si="41"/>
      </c>
      <c r="M229" s="52"/>
      <c r="N229" s="62"/>
      <c r="O229" s="53"/>
      <c r="P229" s="53"/>
      <c r="S229" s="59"/>
    </row>
    <row r="230" spans="1:19" s="54" customFormat="1" ht="12" outlineLevel="1">
      <c r="A230" s="48"/>
      <c r="B230" s="64">
        <f>SUM(D229:L229)</f>
        <v>11.92</v>
      </c>
      <c r="C230" s="65" t="s">
        <v>259</v>
      </c>
      <c r="D230" s="79" t="s">
        <v>276</v>
      </c>
      <c r="E230" s="66"/>
      <c r="F230" s="66"/>
      <c r="G230" s="67"/>
      <c r="H230" s="67"/>
      <c r="I230" s="67"/>
      <c r="J230" s="68"/>
      <c r="K230" s="68"/>
      <c r="L230" s="68"/>
      <c r="M230" s="68"/>
      <c r="N230" s="62"/>
      <c r="O230" s="69"/>
      <c r="P230" s="69"/>
      <c r="S230" s="59"/>
    </row>
    <row r="231" spans="1:19" s="54" customFormat="1" ht="12" outlineLevel="1">
      <c r="A231" s="48"/>
      <c r="B231" s="70">
        <f>MAX(D226:L226)</f>
        <v>8</v>
      </c>
      <c r="C231" s="65" t="s">
        <v>261</v>
      </c>
      <c r="D231" s="71"/>
      <c r="E231" s="66"/>
      <c r="F231" s="66"/>
      <c r="G231" s="67"/>
      <c r="H231" s="67"/>
      <c r="I231" s="67"/>
      <c r="J231" s="68"/>
      <c r="K231" s="68"/>
      <c r="L231" s="68"/>
      <c r="M231" s="68"/>
      <c r="N231" s="62"/>
      <c r="O231" s="69"/>
      <c r="P231" s="69"/>
      <c r="S231" s="59"/>
    </row>
    <row r="232" spans="1:19" s="54" customFormat="1" ht="12" outlineLevel="1">
      <c r="A232" s="48"/>
      <c r="B232" s="72">
        <f>(MAX(D227:L227)+30)/30</f>
        <v>8</v>
      </c>
      <c r="C232" s="65" t="s">
        <v>263</v>
      </c>
      <c r="D232" s="80"/>
      <c r="E232" s="66"/>
      <c r="F232" s="66"/>
      <c r="G232" s="67"/>
      <c r="H232" s="67"/>
      <c r="I232" s="67"/>
      <c r="J232" s="68"/>
      <c r="K232" s="68"/>
      <c r="L232" s="68"/>
      <c r="M232" s="68"/>
      <c r="N232" s="62"/>
      <c r="O232" s="69"/>
      <c r="P232" s="69"/>
      <c r="S232" s="59"/>
    </row>
    <row r="233" spans="1:13" ht="12.75" outlineLevel="1">
      <c r="A233" s="28"/>
      <c r="B233" s="74"/>
      <c r="C233" s="74"/>
      <c r="D233" s="83"/>
      <c r="E233" s="36"/>
      <c r="F233" s="35"/>
      <c r="G233" s="35"/>
      <c r="H233" s="35"/>
      <c r="I233" s="35"/>
      <c r="J233" s="36"/>
      <c r="K233" s="36"/>
      <c r="L233" s="36"/>
      <c r="M233" s="36"/>
    </row>
    <row r="234" spans="1:19" s="54" customFormat="1" ht="12" outlineLevel="1">
      <c r="A234" s="48"/>
      <c r="B234" s="84"/>
      <c r="C234" s="84"/>
      <c r="D234" s="84"/>
      <c r="E234" s="84"/>
      <c r="F234" s="84"/>
      <c r="G234" s="84"/>
      <c r="H234" s="84"/>
      <c r="I234" s="85"/>
      <c r="J234" s="84"/>
      <c r="K234" s="84"/>
      <c r="L234" s="84"/>
      <c r="M234" s="84"/>
      <c r="S234" s="59"/>
    </row>
    <row r="235" spans="1:19" s="54" customFormat="1" ht="12" customHeight="1" outlineLevel="1">
      <c r="A235" s="48"/>
      <c r="B235" s="622" t="s">
        <v>385</v>
      </c>
      <c r="C235" s="622"/>
      <c r="D235" s="49" t="s">
        <v>256</v>
      </c>
      <c r="E235" s="50"/>
      <c r="F235" s="50"/>
      <c r="G235" s="50"/>
      <c r="H235" s="50"/>
      <c r="I235" s="50"/>
      <c r="J235" s="50"/>
      <c r="K235" s="50"/>
      <c r="L235" s="51"/>
      <c r="M235" s="52"/>
      <c r="N235" s="53"/>
      <c r="O235" s="53"/>
      <c r="P235" s="53"/>
      <c r="S235" s="59"/>
    </row>
    <row r="236" spans="1:16" s="59" customFormat="1" ht="12" customHeight="1" outlineLevel="1">
      <c r="A236" s="55"/>
      <c r="B236" s="622"/>
      <c r="C236" s="622"/>
      <c r="D236" s="56">
        <f>IF(D237&gt;0,1,"")</f>
        <v>1</v>
      </c>
      <c r="E236" s="56">
        <f aca="true" t="shared" si="42" ref="E236:L236">IF(E237&gt;0,D236+1,"")</f>
        <v>2</v>
      </c>
      <c r="F236" s="56">
        <f t="shared" si="42"/>
        <v>3</v>
      </c>
      <c r="G236" s="56">
        <f t="shared" si="42"/>
        <v>4</v>
      </c>
      <c r="H236" s="56">
        <f t="shared" si="42"/>
        <v>5</v>
      </c>
      <c r="I236" s="56">
        <f t="shared" si="42"/>
        <v>6</v>
      </c>
      <c r="J236" s="56">
        <f t="shared" si="42"/>
        <v>7</v>
      </c>
      <c r="K236" s="56">
        <f t="shared" si="42"/>
        <v>8</v>
      </c>
      <c r="L236" s="56">
        <f t="shared" si="42"/>
      </c>
      <c r="M236" s="57"/>
      <c r="N236" s="58"/>
      <c r="O236" s="58"/>
      <c r="P236" s="58"/>
    </row>
    <row r="237" spans="1:19" s="54" customFormat="1" ht="12" outlineLevel="1">
      <c r="A237" s="48"/>
      <c r="B237" s="622"/>
      <c r="C237" s="622"/>
      <c r="D237" s="60">
        <v>1</v>
      </c>
      <c r="E237" s="60">
        <v>30</v>
      </c>
      <c r="F237" s="60">
        <v>60</v>
      </c>
      <c r="G237" s="60">
        <v>90</v>
      </c>
      <c r="H237" s="60">
        <v>120</v>
      </c>
      <c r="I237" s="60">
        <v>150</v>
      </c>
      <c r="J237" s="60">
        <v>180</v>
      </c>
      <c r="K237" s="60">
        <v>210</v>
      </c>
      <c r="L237" s="60"/>
      <c r="M237" s="52"/>
      <c r="N237" s="53"/>
      <c r="O237" s="53"/>
      <c r="P237" s="53"/>
      <c r="S237" s="59"/>
    </row>
    <row r="238" spans="1:19" s="54" customFormat="1" ht="12" outlineLevel="1">
      <c r="A238" s="48"/>
      <c r="B238" s="622"/>
      <c r="C238" s="622"/>
      <c r="D238" s="82" t="s">
        <v>269</v>
      </c>
      <c r="E238" s="82" t="s">
        <v>269</v>
      </c>
      <c r="F238" s="82" t="s">
        <v>269</v>
      </c>
      <c r="G238" s="82" t="s">
        <v>269</v>
      </c>
      <c r="H238" s="82" t="s">
        <v>269</v>
      </c>
      <c r="I238" s="82" t="s">
        <v>269</v>
      </c>
      <c r="J238" s="82" t="s">
        <v>269</v>
      </c>
      <c r="K238" s="82" t="s">
        <v>269</v>
      </c>
      <c r="L238" s="82"/>
      <c r="M238" s="52"/>
      <c r="N238" s="62"/>
      <c r="O238" s="53"/>
      <c r="P238" s="53"/>
      <c r="S238" s="59"/>
    </row>
    <row r="239" spans="1:19" s="54" customFormat="1" ht="12" outlineLevel="1">
      <c r="A239" s="48"/>
      <c r="B239" s="622"/>
      <c r="C239" s="622"/>
      <c r="D239" s="63">
        <f aca="true" t="shared" si="43" ref="D239:L239">IF(D238&lt;&gt;"",VLOOKUP(D238,$Q$321:$S$346,3,FALSE),"")</f>
        <v>1.49</v>
      </c>
      <c r="E239" s="63">
        <f t="shared" si="43"/>
        <v>1.49</v>
      </c>
      <c r="F239" s="63">
        <f t="shared" si="43"/>
        <v>1.49</v>
      </c>
      <c r="G239" s="63">
        <f t="shared" si="43"/>
        <v>1.49</v>
      </c>
      <c r="H239" s="63">
        <f t="shared" si="43"/>
        <v>1.49</v>
      </c>
      <c r="I239" s="63">
        <f t="shared" si="43"/>
        <v>1.49</v>
      </c>
      <c r="J239" s="63">
        <f t="shared" si="43"/>
        <v>1.49</v>
      </c>
      <c r="K239" s="63">
        <f t="shared" si="43"/>
        <v>1.49</v>
      </c>
      <c r="L239" s="63">
        <f t="shared" si="43"/>
      </c>
      <c r="M239" s="52"/>
      <c r="N239" s="62"/>
      <c r="O239" s="53"/>
      <c r="P239" s="53"/>
      <c r="S239" s="59"/>
    </row>
    <row r="240" spans="1:19" s="54" customFormat="1" ht="12" outlineLevel="1">
      <c r="A240" s="48"/>
      <c r="B240" s="64">
        <f>SUM(D239:L239)</f>
        <v>11.92</v>
      </c>
      <c r="C240" s="65" t="s">
        <v>259</v>
      </c>
      <c r="D240" s="79" t="s">
        <v>276</v>
      </c>
      <c r="E240" s="66"/>
      <c r="F240" s="66"/>
      <c r="G240" s="67"/>
      <c r="H240" s="67"/>
      <c r="I240" s="67"/>
      <c r="J240" s="68"/>
      <c r="K240" s="68"/>
      <c r="L240" s="68"/>
      <c r="M240" s="68"/>
      <c r="N240" s="62"/>
      <c r="O240" s="69"/>
      <c r="P240" s="69"/>
      <c r="S240" s="59"/>
    </row>
    <row r="241" spans="1:19" s="54" customFormat="1" ht="12" outlineLevel="1">
      <c r="A241" s="48"/>
      <c r="B241" s="70">
        <f>MAX(D236:L236)</f>
        <v>8</v>
      </c>
      <c r="C241" s="65" t="s">
        <v>261</v>
      </c>
      <c r="D241" s="71"/>
      <c r="E241" s="66"/>
      <c r="F241" s="66"/>
      <c r="G241" s="67"/>
      <c r="H241" s="67"/>
      <c r="I241" s="67"/>
      <c r="J241" s="68"/>
      <c r="K241" s="68"/>
      <c r="L241" s="68"/>
      <c r="M241" s="68"/>
      <c r="N241" s="62"/>
      <c r="O241" s="69"/>
      <c r="P241" s="69"/>
      <c r="S241" s="59"/>
    </row>
    <row r="242" spans="1:19" s="54" customFormat="1" ht="12" outlineLevel="1">
      <c r="A242" s="48"/>
      <c r="B242" s="72">
        <f>(MAX(D237:L237)+30)/30</f>
        <v>8</v>
      </c>
      <c r="C242" s="65" t="s">
        <v>263</v>
      </c>
      <c r="D242" s="80"/>
      <c r="E242" s="66"/>
      <c r="F242" s="66"/>
      <c r="G242" s="67"/>
      <c r="H242" s="67"/>
      <c r="I242" s="67"/>
      <c r="J242" s="68"/>
      <c r="K242" s="68"/>
      <c r="L242" s="68"/>
      <c r="M242" s="68"/>
      <c r="N242" s="62"/>
      <c r="O242" s="69"/>
      <c r="P242" s="69"/>
      <c r="S242" s="59"/>
    </row>
    <row r="243" spans="1:13" ht="12.75" outlineLevel="1">
      <c r="A243" s="28"/>
      <c r="B243" s="74"/>
      <c r="C243" s="74"/>
      <c r="D243" s="83"/>
      <c r="E243" s="36"/>
      <c r="F243" s="35"/>
      <c r="G243" s="35"/>
      <c r="H243" s="35"/>
      <c r="I243" s="35"/>
      <c r="J243" s="36"/>
      <c r="K243" s="36"/>
      <c r="L243" s="36"/>
      <c r="M243" s="36"/>
    </row>
    <row r="244" spans="1:13" ht="12.75" outlineLevel="1">
      <c r="A244" s="44"/>
      <c r="B244" s="1"/>
      <c r="C244" s="75"/>
      <c r="D244" s="1"/>
      <c r="E244" s="1"/>
      <c r="F244" s="1"/>
      <c r="G244" s="1"/>
      <c r="H244" s="1"/>
      <c r="I244" s="76"/>
      <c r="J244" s="1"/>
      <c r="K244" s="1"/>
      <c r="L244" s="1"/>
      <c r="M244" s="1"/>
    </row>
    <row r="245" spans="1:19" s="54" customFormat="1" ht="12" customHeight="1" outlineLevel="1">
      <c r="A245" s="48"/>
      <c r="B245" s="622" t="s">
        <v>472</v>
      </c>
      <c r="C245" s="622"/>
      <c r="D245" s="49" t="s">
        <v>256</v>
      </c>
      <c r="E245" s="50"/>
      <c r="F245" s="50"/>
      <c r="G245" s="50"/>
      <c r="H245" s="50"/>
      <c r="I245" s="50"/>
      <c r="J245" s="50"/>
      <c r="K245" s="50"/>
      <c r="L245" s="51"/>
      <c r="M245" s="52"/>
      <c r="N245" s="53"/>
      <c r="O245" s="53"/>
      <c r="P245" s="53"/>
      <c r="S245" s="59"/>
    </row>
    <row r="246" spans="1:16" s="59" customFormat="1" ht="12" customHeight="1" outlineLevel="1">
      <c r="A246" s="55"/>
      <c r="B246" s="622"/>
      <c r="C246" s="622"/>
      <c r="D246" s="56">
        <f>IF(D247&gt;0,1,"")</f>
        <v>1</v>
      </c>
      <c r="E246" s="56">
        <f aca="true" t="shared" si="44" ref="E246:L246">IF(E247&gt;0,D246+1,"")</f>
        <v>2</v>
      </c>
      <c r="F246" s="56">
        <f t="shared" si="44"/>
        <v>3</v>
      </c>
      <c r="G246" s="56">
        <f t="shared" si="44"/>
        <v>4</v>
      </c>
      <c r="H246" s="56">
        <f t="shared" si="44"/>
        <v>5</v>
      </c>
      <c r="I246" s="56">
        <f t="shared" si="44"/>
        <v>6</v>
      </c>
      <c r="J246" s="56">
        <f t="shared" si="44"/>
      </c>
      <c r="K246" s="56">
        <f t="shared" si="44"/>
      </c>
      <c r="L246" s="56">
        <f t="shared" si="44"/>
      </c>
      <c r="M246" s="57"/>
      <c r="N246" s="58"/>
      <c r="O246" s="58"/>
      <c r="P246" s="58"/>
    </row>
    <row r="247" spans="1:19" s="54" customFormat="1" ht="12" outlineLevel="1">
      <c r="A247" s="48"/>
      <c r="B247" s="622"/>
      <c r="C247" s="622"/>
      <c r="D247" s="60">
        <v>1</v>
      </c>
      <c r="E247" s="60">
        <v>45</v>
      </c>
      <c r="F247" s="60">
        <v>90</v>
      </c>
      <c r="G247" s="60">
        <v>135</v>
      </c>
      <c r="H247" s="60">
        <v>180</v>
      </c>
      <c r="I247" s="60">
        <v>225</v>
      </c>
      <c r="J247" s="60"/>
      <c r="K247" s="60"/>
      <c r="L247" s="60"/>
      <c r="M247" s="52"/>
      <c r="N247" s="53"/>
      <c r="O247" s="53"/>
      <c r="P247" s="53"/>
      <c r="S247" s="59"/>
    </row>
    <row r="248" spans="1:19" s="54" customFormat="1" ht="12" outlineLevel="1">
      <c r="A248" s="48"/>
      <c r="B248" s="622"/>
      <c r="C248" s="622"/>
      <c r="D248" s="82" t="s">
        <v>471</v>
      </c>
      <c r="E248" s="82" t="s">
        <v>471</v>
      </c>
      <c r="F248" s="82" t="s">
        <v>471</v>
      </c>
      <c r="G248" s="82" t="s">
        <v>471</v>
      </c>
      <c r="H248" s="82" t="s">
        <v>471</v>
      </c>
      <c r="I248" s="82" t="s">
        <v>471</v>
      </c>
      <c r="J248" s="82"/>
      <c r="K248" s="82"/>
      <c r="L248" s="82"/>
      <c r="M248" s="52"/>
      <c r="N248" s="62"/>
      <c r="O248" s="53"/>
      <c r="P248" s="53"/>
      <c r="S248" s="59"/>
    </row>
    <row r="249" spans="1:19" s="54" customFormat="1" ht="12" outlineLevel="1">
      <c r="A249" s="48"/>
      <c r="B249" s="622"/>
      <c r="C249" s="622"/>
      <c r="D249" s="63">
        <f aca="true" t="shared" si="45" ref="D249:L249">IF(D248&lt;&gt;"",VLOOKUP(D248,$Q$321:$S$346,3,FALSE),"")</f>
        <v>1.49</v>
      </c>
      <c r="E249" s="63">
        <f t="shared" si="45"/>
        <v>1.49</v>
      </c>
      <c r="F249" s="63">
        <f t="shared" si="45"/>
        <v>1.49</v>
      </c>
      <c r="G249" s="63">
        <f t="shared" si="45"/>
        <v>1.49</v>
      </c>
      <c r="H249" s="63">
        <f t="shared" si="45"/>
        <v>1.49</v>
      </c>
      <c r="I249" s="63">
        <f t="shared" si="45"/>
        <v>1.49</v>
      </c>
      <c r="J249" s="63">
        <f t="shared" si="45"/>
      </c>
      <c r="K249" s="63">
        <f t="shared" si="45"/>
      </c>
      <c r="L249" s="63">
        <f t="shared" si="45"/>
      </c>
      <c r="M249" s="52"/>
      <c r="N249" s="62"/>
      <c r="O249" s="53"/>
      <c r="P249" s="53"/>
      <c r="S249" s="59"/>
    </row>
    <row r="250" spans="1:19" s="54" customFormat="1" ht="12" outlineLevel="1">
      <c r="A250" s="48"/>
      <c r="B250" s="64">
        <f>SUM(D249:L249)</f>
        <v>8.94</v>
      </c>
      <c r="C250" s="65" t="s">
        <v>259</v>
      </c>
      <c r="D250" s="79" t="s">
        <v>276</v>
      </c>
      <c r="E250" s="66"/>
      <c r="F250" s="66"/>
      <c r="G250" s="67"/>
      <c r="H250" s="67"/>
      <c r="I250" s="67"/>
      <c r="J250" s="68"/>
      <c r="K250" s="68"/>
      <c r="L250" s="68"/>
      <c r="M250" s="68"/>
      <c r="N250" s="62"/>
      <c r="O250" s="69"/>
      <c r="P250" s="69"/>
      <c r="S250" s="59"/>
    </row>
    <row r="251" spans="1:19" s="54" customFormat="1" ht="12" outlineLevel="1">
      <c r="A251" s="48"/>
      <c r="B251" s="70">
        <f>MAX(D246:L246)</f>
        <v>6</v>
      </c>
      <c r="C251" s="65" t="s">
        <v>261</v>
      </c>
      <c r="D251" s="71"/>
      <c r="E251" s="66"/>
      <c r="F251" s="66"/>
      <c r="G251" s="67"/>
      <c r="H251" s="67"/>
      <c r="I251" s="67"/>
      <c r="J251" s="68"/>
      <c r="K251" s="68"/>
      <c r="L251" s="68"/>
      <c r="M251" s="68"/>
      <c r="N251" s="62"/>
      <c r="O251" s="69"/>
      <c r="P251" s="69"/>
      <c r="S251" s="59"/>
    </row>
    <row r="252" spans="1:19" s="54" customFormat="1" ht="12" outlineLevel="1">
      <c r="A252" s="48"/>
      <c r="B252" s="72">
        <f>(MAX(D247:L247))/30</f>
        <v>7.5</v>
      </c>
      <c r="C252" s="65" t="s">
        <v>263</v>
      </c>
      <c r="D252" s="80"/>
      <c r="E252" s="66"/>
      <c r="F252" s="66"/>
      <c r="G252" s="67"/>
      <c r="H252" s="67"/>
      <c r="I252" s="67"/>
      <c r="J252" s="68"/>
      <c r="K252" s="68"/>
      <c r="L252" s="68"/>
      <c r="M252" s="68"/>
      <c r="N252" s="62"/>
      <c r="O252" s="69"/>
      <c r="P252" s="69"/>
      <c r="S252" s="59"/>
    </row>
    <row r="253" spans="1:13" ht="12.75" outlineLevel="1">
      <c r="A253" s="28"/>
      <c r="B253" s="74"/>
      <c r="C253" s="74"/>
      <c r="D253" s="83"/>
      <c r="E253" s="36"/>
      <c r="F253" s="35"/>
      <c r="G253" s="35"/>
      <c r="H253" s="35"/>
      <c r="I253" s="35"/>
      <c r="J253" s="36"/>
      <c r="K253" s="36"/>
      <c r="L253" s="36"/>
      <c r="M253" s="36"/>
    </row>
    <row r="254" spans="1:13" ht="12.75" outlineLevel="1">
      <c r="A254" s="44"/>
      <c r="B254" s="1"/>
      <c r="C254" s="75"/>
      <c r="D254" s="1"/>
      <c r="E254" s="1"/>
      <c r="F254" s="1"/>
      <c r="G254" s="1"/>
      <c r="H254" s="1"/>
      <c r="I254" s="76"/>
      <c r="J254" s="1"/>
      <c r="K254" s="1"/>
      <c r="L254" s="1"/>
      <c r="M254" s="1"/>
    </row>
    <row r="255" spans="1:19" s="54" customFormat="1" ht="12" customHeight="1" hidden="1" outlineLevel="1">
      <c r="A255" s="48"/>
      <c r="B255" s="622" t="s">
        <v>468</v>
      </c>
      <c r="C255" s="622"/>
      <c r="D255" s="49" t="s">
        <v>256</v>
      </c>
      <c r="E255" s="50"/>
      <c r="F255" s="50"/>
      <c r="G255" s="50"/>
      <c r="H255" s="50"/>
      <c r="I255" s="50"/>
      <c r="J255" s="50"/>
      <c r="K255" s="50"/>
      <c r="L255" s="51"/>
      <c r="M255" s="52"/>
      <c r="N255" s="53"/>
      <c r="O255" s="53"/>
      <c r="P255" s="53"/>
      <c r="S255" s="59"/>
    </row>
    <row r="256" spans="1:16" s="59" customFormat="1" ht="12" customHeight="1" hidden="1" outlineLevel="1">
      <c r="A256" s="55"/>
      <c r="B256" s="622"/>
      <c r="C256" s="622"/>
      <c r="D256" s="56">
        <f>IF(D257&gt;0,1,"")</f>
        <v>1</v>
      </c>
      <c r="E256" s="56">
        <f aca="true" t="shared" si="46" ref="E256:L256">IF(E257&gt;0,D256+1,"")</f>
        <v>2</v>
      </c>
      <c r="F256" s="56">
        <f t="shared" si="46"/>
        <v>3</v>
      </c>
      <c r="G256" s="56">
        <f t="shared" si="46"/>
        <v>4</v>
      </c>
      <c r="H256" s="56">
        <f t="shared" si="46"/>
        <v>5</v>
      </c>
      <c r="I256" s="56">
        <f t="shared" si="46"/>
        <v>6</v>
      </c>
      <c r="J256" s="56">
        <f t="shared" si="46"/>
        <v>7</v>
      </c>
      <c r="K256" s="56">
        <f t="shared" si="46"/>
        <v>8</v>
      </c>
      <c r="L256" s="56">
        <f t="shared" si="46"/>
      </c>
      <c r="M256" s="57"/>
      <c r="N256" s="58"/>
      <c r="O256" s="58"/>
      <c r="P256" s="58"/>
    </row>
    <row r="257" spans="1:19" s="54" customFormat="1" ht="12" hidden="1" outlineLevel="1">
      <c r="A257" s="48"/>
      <c r="B257" s="622"/>
      <c r="C257" s="622"/>
      <c r="D257" s="60">
        <v>1</v>
      </c>
      <c r="E257" s="60">
        <v>7</v>
      </c>
      <c r="F257" s="60">
        <v>14</v>
      </c>
      <c r="G257" s="60">
        <v>21</v>
      </c>
      <c r="H257" s="60">
        <v>28</v>
      </c>
      <c r="I257" s="60">
        <v>35</v>
      </c>
      <c r="J257" s="60">
        <v>42</v>
      </c>
      <c r="K257" s="60">
        <v>49</v>
      </c>
      <c r="L257" s="60"/>
      <c r="M257" s="52"/>
      <c r="N257" s="53"/>
      <c r="O257" s="53"/>
      <c r="P257" s="53"/>
      <c r="S257" s="59"/>
    </row>
    <row r="258" spans="1:19" s="54" customFormat="1" ht="12" hidden="1" outlineLevel="1">
      <c r="A258" s="48"/>
      <c r="B258" s="622"/>
      <c r="C258" s="622"/>
      <c r="D258" s="82" t="s">
        <v>269</v>
      </c>
      <c r="E258" s="82" t="s">
        <v>269</v>
      </c>
      <c r="F258" s="82" t="s">
        <v>269</v>
      </c>
      <c r="G258" s="82" t="s">
        <v>269</v>
      </c>
      <c r="H258" s="82" t="s">
        <v>269</v>
      </c>
      <c r="I258" s="82" t="s">
        <v>269</v>
      </c>
      <c r="J258" s="82" t="s">
        <v>269</v>
      </c>
      <c r="K258" s="82" t="s">
        <v>269</v>
      </c>
      <c r="L258" s="82"/>
      <c r="M258" s="52"/>
      <c r="N258" s="62"/>
      <c r="O258" s="53"/>
      <c r="P258" s="53"/>
      <c r="S258" s="59"/>
    </row>
    <row r="259" spans="1:19" s="54" customFormat="1" ht="12" hidden="1" outlineLevel="1">
      <c r="A259" s="48"/>
      <c r="B259" s="622"/>
      <c r="C259" s="622"/>
      <c r="D259" s="63">
        <f aca="true" t="shared" si="47" ref="D259:L259">IF(D258&lt;&gt;"",VLOOKUP(D258,$Q$321:$S$346,3,FALSE),"")</f>
        <v>1.49</v>
      </c>
      <c r="E259" s="63">
        <f t="shared" si="47"/>
        <v>1.49</v>
      </c>
      <c r="F259" s="63">
        <f t="shared" si="47"/>
        <v>1.49</v>
      </c>
      <c r="G259" s="63">
        <f t="shared" si="47"/>
        <v>1.49</v>
      </c>
      <c r="H259" s="63">
        <f t="shared" si="47"/>
        <v>1.49</v>
      </c>
      <c r="I259" s="63">
        <f t="shared" si="47"/>
        <v>1.49</v>
      </c>
      <c r="J259" s="63">
        <f t="shared" si="47"/>
        <v>1.49</v>
      </c>
      <c r="K259" s="63">
        <f t="shared" si="47"/>
        <v>1.49</v>
      </c>
      <c r="L259" s="63">
        <f t="shared" si="47"/>
      </c>
      <c r="M259" s="52"/>
      <c r="N259" s="62"/>
      <c r="O259" s="53"/>
      <c r="P259" s="53"/>
      <c r="S259" s="59"/>
    </row>
    <row r="260" spans="1:19" s="54" customFormat="1" ht="12" hidden="1" outlineLevel="1">
      <c r="A260" s="48"/>
      <c r="B260" s="64">
        <f>SUM(D259:L259)</f>
        <v>11.92</v>
      </c>
      <c r="C260" s="65" t="s">
        <v>259</v>
      </c>
      <c r="D260" s="79" t="s">
        <v>276</v>
      </c>
      <c r="E260" s="66"/>
      <c r="F260" s="66"/>
      <c r="G260" s="67"/>
      <c r="H260" s="67"/>
      <c r="I260" s="67"/>
      <c r="J260" s="68"/>
      <c r="K260" s="68"/>
      <c r="L260" s="68"/>
      <c r="M260" s="68"/>
      <c r="N260" s="62"/>
      <c r="O260" s="69"/>
      <c r="P260" s="69"/>
      <c r="S260" s="59"/>
    </row>
    <row r="261" spans="1:19" s="54" customFormat="1" ht="12" hidden="1" outlineLevel="1">
      <c r="A261" s="48"/>
      <c r="B261" s="70">
        <f>MAX(D256:L256)</f>
        <v>8</v>
      </c>
      <c r="C261" s="65" t="s">
        <v>261</v>
      </c>
      <c r="D261" s="71"/>
      <c r="E261" s="66"/>
      <c r="F261" s="66"/>
      <c r="G261" s="67"/>
      <c r="H261" s="67"/>
      <c r="I261" s="67"/>
      <c r="J261" s="68"/>
      <c r="K261" s="68"/>
      <c r="L261" s="68"/>
      <c r="M261" s="68"/>
      <c r="N261" s="62"/>
      <c r="O261" s="69"/>
      <c r="P261" s="69"/>
      <c r="S261" s="59"/>
    </row>
    <row r="262" spans="1:19" s="54" customFormat="1" ht="12" hidden="1" outlineLevel="1">
      <c r="A262" s="48"/>
      <c r="B262" s="72">
        <f>(MAX(D257:L257))/30</f>
        <v>1.6333333333333333</v>
      </c>
      <c r="C262" s="65" t="s">
        <v>263</v>
      </c>
      <c r="D262" s="80"/>
      <c r="E262" s="66"/>
      <c r="F262" s="66"/>
      <c r="G262" s="67"/>
      <c r="H262" s="67"/>
      <c r="I262" s="67"/>
      <c r="J262" s="68"/>
      <c r="K262" s="68"/>
      <c r="L262" s="68"/>
      <c r="M262" s="68"/>
      <c r="N262" s="62"/>
      <c r="O262" s="69"/>
      <c r="P262" s="69"/>
      <c r="S262" s="59"/>
    </row>
    <row r="263" spans="1:13" ht="12.75" hidden="1" outlineLevel="1">
      <c r="A263" s="28"/>
      <c r="B263" s="74"/>
      <c r="C263" s="74"/>
      <c r="D263" s="83"/>
      <c r="E263" s="36"/>
      <c r="F263" s="35"/>
      <c r="G263" s="35"/>
      <c r="H263" s="35"/>
      <c r="I263" s="35"/>
      <c r="J263" s="36"/>
      <c r="K263" s="36"/>
      <c r="L263" s="36"/>
      <c r="M263" s="36"/>
    </row>
    <row r="264" spans="1:19" s="54" customFormat="1" ht="12" hidden="1">
      <c r="A264" s="48"/>
      <c r="B264" s="84"/>
      <c r="C264" s="84"/>
      <c r="D264" s="84"/>
      <c r="E264" s="84"/>
      <c r="F264" s="84"/>
      <c r="G264" s="84"/>
      <c r="H264" s="84"/>
      <c r="I264" s="85"/>
      <c r="J264" s="84"/>
      <c r="K264" s="84"/>
      <c r="L264" s="84"/>
      <c r="M264" s="84"/>
      <c r="S264" s="59"/>
    </row>
    <row r="265" spans="1:19" s="43" customFormat="1" ht="18">
      <c r="A265" s="38" t="s">
        <v>114</v>
      </c>
      <c r="B265" s="39"/>
      <c r="C265" s="39"/>
      <c r="D265" s="40"/>
      <c r="E265" s="41"/>
      <c r="F265" s="41"/>
      <c r="G265" s="41"/>
      <c r="H265" s="42"/>
      <c r="I265" s="42"/>
      <c r="J265" s="41"/>
      <c r="K265" s="41"/>
      <c r="L265" s="41"/>
      <c r="M265" s="41"/>
      <c r="S265" s="96"/>
    </row>
    <row r="266" spans="1:16" ht="12.75" outlineLevel="1">
      <c r="A266" s="44"/>
      <c r="B266" s="36"/>
      <c r="C266" s="45"/>
      <c r="D266" s="46"/>
      <c r="E266" s="36"/>
      <c r="F266" s="36"/>
      <c r="G266" s="36"/>
      <c r="H266" s="36"/>
      <c r="I266" s="36"/>
      <c r="J266" s="36"/>
      <c r="K266" s="36"/>
      <c r="L266" s="36"/>
      <c r="M266" s="36"/>
      <c r="N266" s="47"/>
      <c r="O266" s="47"/>
      <c r="P266" s="47"/>
    </row>
    <row r="267" spans="1:19" s="54" customFormat="1" ht="12" customHeight="1" outlineLevel="1">
      <c r="A267" s="48"/>
      <c r="B267" s="622" t="s">
        <v>69</v>
      </c>
      <c r="C267" s="622"/>
      <c r="D267" s="49" t="s">
        <v>256</v>
      </c>
      <c r="E267" s="50"/>
      <c r="F267" s="50"/>
      <c r="G267" s="50"/>
      <c r="H267" s="50"/>
      <c r="I267" s="50"/>
      <c r="J267" s="50"/>
      <c r="K267" s="50"/>
      <c r="L267" s="51"/>
      <c r="M267" s="52"/>
      <c r="N267" s="53"/>
      <c r="O267" s="53"/>
      <c r="P267" s="53"/>
      <c r="S267" s="59"/>
    </row>
    <row r="268" spans="1:16" s="59" customFormat="1" ht="12" customHeight="1" outlineLevel="1">
      <c r="A268" s="55"/>
      <c r="B268" s="622"/>
      <c r="C268" s="622"/>
      <c r="D268" s="56">
        <f>IF(D269&gt;0,1,"")</f>
        <v>1</v>
      </c>
      <c r="E268" s="56">
        <f aca="true" t="shared" si="48" ref="E268:L268">IF(E269&gt;0,D268+1,"")</f>
        <v>2</v>
      </c>
      <c r="F268" s="56">
        <f t="shared" si="48"/>
        <v>3</v>
      </c>
      <c r="G268" s="56">
        <f t="shared" si="48"/>
        <v>4</v>
      </c>
      <c r="H268" s="56">
        <f t="shared" si="48"/>
        <v>5</v>
      </c>
      <c r="I268" s="56">
        <f t="shared" si="48"/>
      </c>
      <c r="J268" s="56">
        <f t="shared" si="48"/>
      </c>
      <c r="K268" s="56">
        <f t="shared" si="48"/>
      </c>
      <c r="L268" s="56">
        <f t="shared" si="48"/>
      </c>
      <c r="M268" s="57"/>
      <c r="N268" s="58"/>
      <c r="O268" s="58"/>
      <c r="P268" s="58"/>
    </row>
    <row r="269" spans="1:19" s="54" customFormat="1" ht="12" outlineLevel="1">
      <c r="A269" s="48"/>
      <c r="B269" s="622"/>
      <c r="C269" s="622"/>
      <c r="D269" s="60">
        <v>1</v>
      </c>
      <c r="E269" s="60">
        <v>30</v>
      </c>
      <c r="F269" s="60">
        <v>60</v>
      </c>
      <c r="G269" s="60">
        <v>90</v>
      </c>
      <c r="H269" s="60">
        <v>120</v>
      </c>
      <c r="I269" s="60"/>
      <c r="J269" s="60"/>
      <c r="K269" s="60"/>
      <c r="L269" s="60"/>
      <c r="M269" s="52"/>
      <c r="N269" s="53"/>
      <c r="O269" s="53"/>
      <c r="P269" s="53"/>
      <c r="S269" s="59"/>
    </row>
    <row r="270" spans="1:19" s="54" customFormat="1" ht="12" outlineLevel="1">
      <c r="A270" s="48"/>
      <c r="B270" s="622"/>
      <c r="C270" s="622"/>
      <c r="D270" s="82" t="s">
        <v>257</v>
      </c>
      <c r="E270" s="82" t="s">
        <v>257</v>
      </c>
      <c r="F270" s="82" t="s">
        <v>257</v>
      </c>
      <c r="G270" s="82" t="s">
        <v>257</v>
      </c>
      <c r="H270" s="82" t="s">
        <v>257</v>
      </c>
      <c r="I270" s="82"/>
      <c r="J270" s="82"/>
      <c r="K270" s="82"/>
      <c r="L270" s="82"/>
      <c r="M270" s="52"/>
      <c r="N270" s="62"/>
      <c r="O270" s="53"/>
      <c r="P270" s="53"/>
      <c r="S270" s="59"/>
    </row>
    <row r="271" spans="1:19" s="54" customFormat="1" ht="12" outlineLevel="1">
      <c r="A271" s="48"/>
      <c r="B271" s="622"/>
      <c r="C271" s="622"/>
      <c r="D271" s="63">
        <f aca="true" t="shared" si="49" ref="D271:L271">IF(D270&lt;&gt;"",VLOOKUP(D270,$Q$321:$S$346,3,FALSE),"")</f>
        <v>0.69</v>
      </c>
      <c r="E271" s="63">
        <f t="shared" si="49"/>
        <v>0.69</v>
      </c>
      <c r="F271" s="63">
        <f t="shared" si="49"/>
        <v>0.69</v>
      </c>
      <c r="G271" s="63">
        <f t="shared" si="49"/>
        <v>0.69</v>
      </c>
      <c r="H271" s="63">
        <f t="shared" si="49"/>
        <v>0.69</v>
      </c>
      <c r="I271" s="63">
        <f t="shared" si="49"/>
      </c>
      <c r="J271" s="63">
        <f t="shared" si="49"/>
      </c>
      <c r="K271" s="63">
        <f t="shared" si="49"/>
      </c>
      <c r="L271" s="63">
        <f t="shared" si="49"/>
      </c>
      <c r="M271" s="52"/>
      <c r="N271" s="62"/>
      <c r="O271" s="53"/>
      <c r="P271" s="53"/>
      <c r="S271" s="59"/>
    </row>
    <row r="272" spans="1:19" s="54" customFormat="1" ht="12" outlineLevel="1">
      <c r="A272" s="48"/>
      <c r="B272" s="64">
        <f>SUM(D271:L271)</f>
        <v>3.4499999999999997</v>
      </c>
      <c r="C272" s="65" t="s">
        <v>259</v>
      </c>
      <c r="D272" s="79" t="s">
        <v>276</v>
      </c>
      <c r="E272" s="66"/>
      <c r="F272" s="66"/>
      <c r="G272" s="67"/>
      <c r="H272" s="67"/>
      <c r="I272" s="67"/>
      <c r="J272" s="68"/>
      <c r="K272" s="68"/>
      <c r="L272" s="68"/>
      <c r="M272" s="68"/>
      <c r="N272" s="62"/>
      <c r="O272" s="69"/>
      <c r="P272" s="69"/>
      <c r="S272" s="59"/>
    </row>
    <row r="273" spans="1:19" s="54" customFormat="1" ht="12" outlineLevel="1">
      <c r="A273" s="48"/>
      <c r="B273" s="70">
        <f>MAX(D268:L268)</f>
        <v>5</v>
      </c>
      <c r="C273" s="65" t="s">
        <v>261</v>
      </c>
      <c r="D273" s="71"/>
      <c r="E273" s="66"/>
      <c r="F273" s="66"/>
      <c r="G273" s="67"/>
      <c r="H273" s="67"/>
      <c r="I273" s="67"/>
      <c r="J273" s="68"/>
      <c r="K273" s="68"/>
      <c r="L273" s="68"/>
      <c r="M273" s="68"/>
      <c r="N273" s="62"/>
      <c r="O273" s="69"/>
      <c r="P273" s="69"/>
      <c r="S273" s="59"/>
    </row>
    <row r="274" spans="1:19" s="54" customFormat="1" ht="12" outlineLevel="1">
      <c r="A274" s="48"/>
      <c r="B274" s="72">
        <f>(MAX(D269:L269)+30)/30</f>
        <v>5</v>
      </c>
      <c r="C274" s="65" t="s">
        <v>263</v>
      </c>
      <c r="D274" s="80"/>
      <c r="E274" s="66"/>
      <c r="F274" s="66"/>
      <c r="G274" s="67"/>
      <c r="H274" s="67"/>
      <c r="I274" s="67"/>
      <c r="J274" s="68"/>
      <c r="K274" s="68"/>
      <c r="L274" s="68"/>
      <c r="M274" s="68"/>
      <c r="N274" s="62"/>
      <c r="O274" s="69"/>
      <c r="P274" s="69"/>
      <c r="S274" s="59"/>
    </row>
    <row r="275" spans="1:13" ht="12.75" outlineLevel="1">
      <c r="A275" s="28"/>
      <c r="B275" s="74"/>
      <c r="C275" s="74"/>
      <c r="D275" s="83"/>
      <c r="E275" s="36"/>
      <c r="F275" s="35"/>
      <c r="G275" s="35"/>
      <c r="H275" s="35"/>
      <c r="I275" s="35"/>
      <c r="J275" s="36"/>
      <c r="K275" s="36"/>
      <c r="L275" s="36"/>
      <c r="M275" s="36"/>
    </row>
    <row r="276" spans="1:19" s="54" customFormat="1" ht="12" outlineLevel="1">
      <c r="A276" s="48"/>
      <c r="B276" s="84"/>
      <c r="C276" s="84"/>
      <c r="D276" s="84"/>
      <c r="E276" s="84"/>
      <c r="F276" s="84"/>
      <c r="G276" s="84"/>
      <c r="H276" s="84"/>
      <c r="I276" s="85"/>
      <c r="J276" s="84"/>
      <c r="K276" s="84"/>
      <c r="L276" s="84"/>
      <c r="M276" s="84"/>
      <c r="S276" s="59"/>
    </row>
    <row r="277" spans="1:19" s="54" customFormat="1" ht="12" customHeight="1" outlineLevel="1">
      <c r="A277" s="48"/>
      <c r="B277" s="622" t="s">
        <v>70</v>
      </c>
      <c r="C277" s="622"/>
      <c r="D277" s="49" t="s">
        <v>256</v>
      </c>
      <c r="E277" s="50"/>
      <c r="F277" s="50"/>
      <c r="G277" s="50"/>
      <c r="H277" s="50"/>
      <c r="I277" s="50"/>
      <c r="J277" s="50"/>
      <c r="K277" s="50"/>
      <c r="L277" s="51"/>
      <c r="M277" s="52"/>
      <c r="N277" s="53"/>
      <c r="O277" s="53"/>
      <c r="P277" s="53"/>
      <c r="S277" s="59"/>
    </row>
    <row r="278" spans="1:16" s="59" customFormat="1" ht="12" customHeight="1" outlineLevel="1">
      <c r="A278" s="55"/>
      <c r="B278" s="622"/>
      <c r="C278" s="622"/>
      <c r="D278" s="56">
        <f>IF(D279&gt;0,1,"")</f>
        <v>1</v>
      </c>
      <c r="E278" s="56">
        <f aca="true" t="shared" si="50" ref="E278:L278">IF(E279&gt;0,D278+1,"")</f>
        <v>2</v>
      </c>
      <c r="F278" s="56">
        <f t="shared" si="50"/>
        <v>3</v>
      </c>
      <c r="G278" s="56">
        <f t="shared" si="50"/>
        <v>4</v>
      </c>
      <c r="H278" s="56">
        <f t="shared" si="50"/>
        <v>5</v>
      </c>
      <c r="I278" s="56">
        <f t="shared" si="50"/>
      </c>
      <c r="J278" s="56">
        <f t="shared" si="50"/>
      </c>
      <c r="K278" s="56">
        <f t="shared" si="50"/>
      </c>
      <c r="L278" s="56">
        <f t="shared" si="50"/>
      </c>
      <c r="M278" s="57"/>
      <c r="N278" s="58"/>
      <c r="O278" s="58"/>
      <c r="P278" s="58"/>
    </row>
    <row r="279" spans="1:19" s="54" customFormat="1" ht="12" outlineLevel="1">
      <c r="A279" s="48"/>
      <c r="B279" s="622"/>
      <c r="C279" s="622"/>
      <c r="D279" s="60">
        <v>1</v>
      </c>
      <c r="E279" s="60">
        <v>30</v>
      </c>
      <c r="F279" s="60">
        <v>60</v>
      </c>
      <c r="G279" s="60">
        <v>90</v>
      </c>
      <c r="H279" s="60">
        <v>120</v>
      </c>
      <c r="I279" s="60"/>
      <c r="J279" s="60"/>
      <c r="K279" s="60"/>
      <c r="L279" s="60"/>
      <c r="M279" s="52"/>
      <c r="N279" s="53"/>
      <c r="O279" s="53"/>
      <c r="P279" s="53"/>
      <c r="S279" s="59"/>
    </row>
    <row r="280" spans="1:19" s="54" customFormat="1" ht="12" outlineLevel="1">
      <c r="A280" s="48"/>
      <c r="B280" s="622"/>
      <c r="C280" s="622"/>
      <c r="D280" s="82" t="s">
        <v>257</v>
      </c>
      <c r="E280" s="82" t="s">
        <v>257</v>
      </c>
      <c r="F280" s="82" t="s">
        <v>257</v>
      </c>
      <c r="G280" s="82" t="s">
        <v>257</v>
      </c>
      <c r="H280" s="82" t="s">
        <v>257</v>
      </c>
      <c r="I280" s="82"/>
      <c r="J280" s="82"/>
      <c r="K280" s="82"/>
      <c r="L280" s="82"/>
      <c r="M280" s="52"/>
      <c r="N280" s="62"/>
      <c r="O280" s="53"/>
      <c r="P280" s="53"/>
      <c r="S280" s="59"/>
    </row>
    <row r="281" spans="1:19" s="54" customFormat="1" ht="12" outlineLevel="1">
      <c r="A281" s="48"/>
      <c r="B281" s="622"/>
      <c r="C281" s="622"/>
      <c r="D281" s="63">
        <f aca="true" t="shared" si="51" ref="D281:L281">IF(D280&lt;&gt;"",VLOOKUP(D280,$Q$321:$S$346,3,FALSE),"")</f>
        <v>0.69</v>
      </c>
      <c r="E281" s="63">
        <f t="shared" si="51"/>
        <v>0.69</v>
      </c>
      <c r="F281" s="63">
        <f t="shared" si="51"/>
        <v>0.69</v>
      </c>
      <c r="G281" s="63">
        <f t="shared" si="51"/>
        <v>0.69</v>
      </c>
      <c r="H281" s="63">
        <f t="shared" si="51"/>
        <v>0.69</v>
      </c>
      <c r="I281" s="63">
        <f t="shared" si="51"/>
      </c>
      <c r="J281" s="63">
        <f t="shared" si="51"/>
      </c>
      <c r="K281" s="63">
        <f t="shared" si="51"/>
      </c>
      <c r="L281" s="63">
        <f t="shared" si="51"/>
      </c>
      <c r="M281" s="52"/>
      <c r="N281" s="62"/>
      <c r="O281" s="53"/>
      <c r="P281" s="53"/>
      <c r="S281" s="59"/>
    </row>
    <row r="282" spans="1:19" s="54" customFormat="1" ht="12" outlineLevel="1">
      <c r="A282" s="48"/>
      <c r="B282" s="64">
        <f>SUM(D281:L281)</f>
        <v>3.4499999999999997</v>
      </c>
      <c r="C282" s="65" t="s">
        <v>259</v>
      </c>
      <c r="D282" s="79" t="s">
        <v>276</v>
      </c>
      <c r="E282" s="66"/>
      <c r="F282" s="66"/>
      <c r="G282" s="67"/>
      <c r="H282" s="67"/>
      <c r="I282" s="67"/>
      <c r="J282" s="68"/>
      <c r="K282" s="68"/>
      <c r="L282" s="68"/>
      <c r="M282" s="68"/>
      <c r="N282" s="62"/>
      <c r="O282" s="69"/>
      <c r="P282" s="69"/>
      <c r="S282" s="59"/>
    </row>
    <row r="283" spans="1:19" s="54" customFormat="1" ht="12" outlineLevel="1">
      <c r="A283" s="48"/>
      <c r="B283" s="70">
        <f>MAX(D278:L278)</f>
        <v>5</v>
      </c>
      <c r="C283" s="65" t="s">
        <v>261</v>
      </c>
      <c r="D283" s="71"/>
      <c r="E283" s="66"/>
      <c r="F283" s="66"/>
      <c r="G283" s="67"/>
      <c r="H283" s="67"/>
      <c r="I283" s="67"/>
      <c r="J283" s="68"/>
      <c r="K283" s="68"/>
      <c r="L283" s="68"/>
      <c r="M283" s="68"/>
      <c r="N283" s="62"/>
      <c r="O283" s="69"/>
      <c r="P283" s="69"/>
      <c r="S283" s="59"/>
    </row>
    <row r="284" spans="1:19" s="54" customFormat="1" ht="12" outlineLevel="1">
      <c r="A284" s="48"/>
      <c r="B284" s="72">
        <f>(MAX(D279:L279)+30)/30</f>
        <v>5</v>
      </c>
      <c r="C284" s="65" t="s">
        <v>263</v>
      </c>
      <c r="D284" s="80"/>
      <c r="E284" s="66"/>
      <c r="F284" s="66"/>
      <c r="G284" s="67"/>
      <c r="H284" s="67"/>
      <c r="I284" s="67"/>
      <c r="J284" s="68"/>
      <c r="K284" s="68"/>
      <c r="L284" s="68"/>
      <c r="M284" s="68"/>
      <c r="N284" s="62"/>
      <c r="O284" s="69"/>
      <c r="P284" s="69"/>
      <c r="S284" s="59"/>
    </row>
    <row r="285" spans="1:13" ht="12.75" outlineLevel="1">
      <c r="A285" s="28"/>
      <c r="B285" s="74"/>
      <c r="C285" s="74"/>
      <c r="D285" s="83"/>
      <c r="E285" s="36"/>
      <c r="F285" s="35"/>
      <c r="G285" s="35"/>
      <c r="H285" s="35"/>
      <c r="I285" s="35"/>
      <c r="J285" s="36"/>
      <c r="K285" s="36"/>
      <c r="L285" s="36"/>
      <c r="M285" s="36"/>
    </row>
    <row r="286" spans="1:19" s="54" customFormat="1" ht="12" outlineLevel="1">
      <c r="A286" s="48"/>
      <c r="B286" s="84"/>
      <c r="C286" s="84"/>
      <c r="D286" s="84"/>
      <c r="E286" s="84"/>
      <c r="F286" s="84"/>
      <c r="G286" s="84"/>
      <c r="H286" s="84"/>
      <c r="I286" s="85"/>
      <c r="J286" s="84"/>
      <c r="K286" s="84"/>
      <c r="L286" s="84"/>
      <c r="M286" s="84"/>
      <c r="S286" s="59"/>
    </row>
    <row r="287" spans="1:19" s="54" customFormat="1" ht="12" customHeight="1" outlineLevel="1">
      <c r="A287" s="48"/>
      <c r="B287" s="622" t="s">
        <v>71</v>
      </c>
      <c r="C287" s="622"/>
      <c r="D287" s="49" t="s">
        <v>256</v>
      </c>
      <c r="E287" s="50"/>
      <c r="F287" s="50"/>
      <c r="G287" s="50"/>
      <c r="H287" s="50"/>
      <c r="I287" s="50"/>
      <c r="J287" s="50"/>
      <c r="K287" s="50"/>
      <c r="L287" s="51"/>
      <c r="M287" s="52"/>
      <c r="N287" s="53"/>
      <c r="O287" s="53"/>
      <c r="P287" s="53"/>
      <c r="S287" s="59"/>
    </row>
    <row r="288" spans="1:16" s="59" customFormat="1" ht="12" customHeight="1" outlineLevel="1">
      <c r="A288" s="55"/>
      <c r="B288" s="622"/>
      <c r="C288" s="622"/>
      <c r="D288" s="56">
        <f>IF(D289&gt;0,1,"")</f>
        <v>1</v>
      </c>
      <c r="E288" s="56">
        <f aca="true" t="shared" si="52" ref="E288:L288">IF(E289&gt;0,D288+1,"")</f>
        <v>2</v>
      </c>
      <c r="F288" s="56">
        <f t="shared" si="52"/>
        <v>3</v>
      </c>
      <c r="G288" s="56">
        <f t="shared" si="52"/>
        <v>4</v>
      </c>
      <c r="H288" s="56">
        <f t="shared" si="52"/>
        <v>5</v>
      </c>
      <c r="I288" s="56">
        <f t="shared" si="52"/>
      </c>
      <c r="J288" s="56">
        <f t="shared" si="52"/>
      </c>
      <c r="K288" s="56">
        <f t="shared" si="52"/>
      </c>
      <c r="L288" s="56">
        <f t="shared" si="52"/>
      </c>
      <c r="M288" s="57"/>
      <c r="N288" s="58"/>
      <c r="O288" s="58"/>
      <c r="P288" s="58"/>
    </row>
    <row r="289" spans="1:19" s="54" customFormat="1" ht="12" outlineLevel="1">
      <c r="A289" s="48"/>
      <c r="B289" s="622"/>
      <c r="C289" s="622"/>
      <c r="D289" s="60">
        <v>1</v>
      </c>
      <c r="E289" s="60">
        <v>30</v>
      </c>
      <c r="F289" s="60">
        <v>60</v>
      </c>
      <c r="G289" s="60">
        <v>90</v>
      </c>
      <c r="H289" s="60">
        <v>120</v>
      </c>
      <c r="I289" s="60"/>
      <c r="J289" s="60"/>
      <c r="K289" s="60"/>
      <c r="L289" s="60"/>
      <c r="M289" s="52"/>
      <c r="N289" s="53"/>
      <c r="O289" s="53"/>
      <c r="P289" s="53"/>
      <c r="S289" s="59"/>
    </row>
    <row r="290" spans="1:19" s="54" customFormat="1" ht="12" outlineLevel="1">
      <c r="A290" s="48"/>
      <c r="B290" s="622"/>
      <c r="C290" s="622"/>
      <c r="D290" s="82" t="s">
        <v>316</v>
      </c>
      <c r="E290" s="82" t="s">
        <v>316</v>
      </c>
      <c r="F290" s="82" t="s">
        <v>316</v>
      </c>
      <c r="G290" s="82" t="s">
        <v>316</v>
      </c>
      <c r="H290" s="82" t="s">
        <v>316</v>
      </c>
      <c r="I290" s="82"/>
      <c r="J290" s="82"/>
      <c r="K290" s="82"/>
      <c r="L290" s="82"/>
      <c r="M290" s="52"/>
      <c r="N290" s="62"/>
      <c r="O290" s="53"/>
      <c r="P290" s="53"/>
      <c r="S290" s="59"/>
    </row>
    <row r="291" spans="1:19" s="54" customFormat="1" ht="12" outlineLevel="1">
      <c r="A291" s="48"/>
      <c r="B291" s="622"/>
      <c r="C291" s="622"/>
      <c r="D291" s="63">
        <f aca="true" t="shared" si="53" ref="D291:L291">IF(D290&lt;&gt;"",VLOOKUP(D290,$Q$321:$S$346,3,FALSE),"")</f>
        <v>0.69</v>
      </c>
      <c r="E291" s="63">
        <f t="shared" si="53"/>
        <v>0.69</v>
      </c>
      <c r="F291" s="63">
        <f t="shared" si="53"/>
        <v>0.69</v>
      </c>
      <c r="G291" s="63">
        <f t="shared" si="53"/>
        <v>0.69</v>
      </c>
      <c r="H291" s="63">
        <f t="shared" si="53"/>
        <v>0.69</v>
      </c>
      <c r="I291" s="63">
        <f t="shared" si="53"/>
      </c>
      <c r="J291" s="63">
        <f t="shared" si="53"/>
      </c>
      <c r="K291" s="63">
        <f t="shared" si="53"/>
      </c>
      <c r="L291" s="63">
        <f t="shared" si="53"/>
      </c>
      <c r="M291" s="52"/>
      <c r="N291" s="62"/>
      <c r="O291" s="53"/>
      <c r="P291" s="53"/>
      <c r="S291" s="59"/>
    </row>
    <row r="292" spans="1:19" s="54" customFormat="1" ht="12" outlineLevel="1">
      <c r="A292" s="48"/>
      <c r="B292" s="64">
        <f>SUM(D291:L291)</f>
        <v>3.4499999999999997</v>
      </c>
      <c r="C292" s="65" t="s">
        <v>259</v>
      </c>
      <c r="D292" s="79" t="s">
        <v>276</v>
      </c>
      <c r="E292" s="66"/>
      <c r="F292" s="66"/>
      <c r="G292" s="67"/>
      <c r="H292" s="67"/>
      <c r="I292" s="67"/>
      <c r="J292" s="68"/>
      <c r="K292" s="68"/>
      <c r="L292" s="68"/>
      <c r="M292" s="68"/>
      <c r="N292" s="62"/>
      <c r="O292" s="69"/>
      <c r="P292" s="69"/>
      <c r="S292" s="59"/>
    </row>
    <row r="293" spans="1:19" s="54" customFormat="1" ht="12" outlineLevel="1">
      <c r="A293" s="48"/>
      <c r="B293" s="70">
        <f>MAX(D288:L288)</f>
        <v>5</v>
      </c>
      <c r="C293" s="65" t="s">
        <v>261</v>
      </c>
      <c r="D293" s="71"/>
      <c r="E293" s="66"/>
      <c r="F293" s="66"/>
      <c r="G293" s="67"/>
      <c r="H293" s="67"/>
      <c r="I293" s="67"/>
      <c r="J293" s="68"/>
      <c r="K293" s="68"/>
      <c r="L293" s="68"/>
      <c r="M293" s="68"/>
      <c r="N293" s="62"/>
      <c r="O293" s="69"/>
      <c r="P293" s="69"/>
      <c r="S293" s="59"/>
    </row>
    <row r="294" spans="1:19" s="54" customFormat="1" ht="12" outlineLevel="1">
      <c r="A294" s="48"/>
      <c r="B294" s="72">
        <f>(MAX(D289:L289)+30)/30</f>
        <v>5</v>
      </c>
      <c r="C294" s="65" t="s">
        <v>263</v>
      </c>
      <c r="D294" s="80"/>
      <c r="E294" s="66"/>
      <c r="F294" s="66"/>
      <c r="G294" s="67"/>
      <c r="H294" s="67"/>
      <c r="I294" s="67"/>
      <c r="J294" s="68"/>
      <c r="K294" s="68"/>
      <c r="L294" s="68"/>
      <c r="M294" s="68"/>
      <c r="N294" s="62"/>
      <c r="O294" s="69"/>
      <c r="P294" s="69"/>
      <c r="S294" s="59"/>
    </row>
    <row r="295" spans="1:13" ht="12.75" outlineLevel="1">
      <c r="A295" s="28"/>
      <c r="B295" s="74"/>
      <c r="C295" s="74"/>
      <c r="D295" s="83"/>
      <c r="E295" s="36"/>
      <c r="F295" s="35"/>
      <c r="G295" s="35"/>
      <c r="H295" s="35"/>
      <c r="I295" s="35"/>
      <c r="J295" s="36"/>
      <c r="K295" s="36"/>
      <c r="L295" s="36"/>
      <c r="M295" s="36"/>
    </row>
    <row r="296" spans="1:13" ht="12.75">
      <c r="A296" s="44"/>
      <c r="B296" s="1"/>
      <c r="C296" s="75"/>
      <c r="D296" s="1"/>
      <c r="E296" s="1"/>
      <c r="F296" s="1"/>
      <c r="G296" s="1"/>
      <c r="H296" s="1"/>
      <c r="I296" s="76"/>
      <c r="J296" s="1"/>
      <c r="K296" s="1"/>
      <c r="L296" s="1"/>
      <c r="M296" s="1"/>
    </row>
    <row r="297" spans="1:13" ht="12.75">
      <c r="A297" s="28"/>
      <c r="B297" s="1"/>
      <c r="C297" s="75"/>
      <c r="D297" s="37"/>
      <c r="E297" s="1"/>
      <c r="F297" s="1"/>
      <c r="G297" s="1"/>
      <c r="H297" s="31"/>
      <c r="I297" s="31"/>
      <c r="J297" s="1"/>
      <c r="K297" s="1"/>
      <c r="L297" s="1"/>
      <c r="M297" s="1"/>
    </row>
    <row r="298" spans="1:13" ht="12.75">
      <c r="A298" s="28"/>
      <c r="B298" s="86" t="s">
        <v>317</v>
      </c>
      <c r="C298" s="87"/>
      <c r="D298" s="1"/>
      <c r="E298" s="1"/>
      <c r="F298" s="1"/>
      <c r="G298" s="1"/>
      <c r="H298" s="31"/>
      <c r="I298" s="31"/>
      <c r="J298" s="1"/>
      <c r="K298" s="1"/>
      <c r="L298" s="1"/>
      <c r="M298" s="1"/>
    </row>
    <row r="299" spans="2:3" ht="12.75">
      <c r="B299" s="88" t="s">
        <v>318</v>
      </c>
      <c r="C299" s="89"/>
    </row>
    <row r="320" spans="17:19" ht="12.75">
      <c r="Q320" s="2" t="s">
        <v>319</v>
      </c>
      <c r="R320" s="2" t="s">
        <v>320</v>
      </c>
      <c r="S320" s="3" t="s">
        <v>321</v>
      </c>
    </row>
    <row r="321" spans="17:19" ht="12.75">
      <c r="Q321" s="90" t="s">
        <v>269</v>
      </c>
      <c r="R321" s="91" t="s">
        <v>322</v>
      </c>
      <c r="S321" s="97">
        <v>1.49</v>
      </c>
    </row>
    <row r="322" spans="17:19" ht="12.75">
      <c r="Q322" s="90" t="s">
        <v>295</v>
      </c>
      <c r="R322" s="91" t="s">
        <v>323</v>
      </c>
      <c r="S322" s="97">
        <v>1.69</v>
      </c>
    </row>
    <row r="323" spans="17:19" ht="12.75">
      <c r="Q323" s="90" t="s">
        <v>324</v>
      </c>
      <c r="R323" s="91" t="s">
        <v>322</v>
      </c>
      <c r="S323" s="97">
        <v>1.49</v>
      </c>
    </row>
    <row r="324" spans="17:19" ht="12.75">
      <c r="Q324" s="90" t="s">
        <v>257</v>
      </c>
      <c r="R324" s="91" t="s">
        <v>325</v>
      </c>
      <c r="S324" s="97">
        <v>0.69</v>
      </c>
    </row>
    <row r="325" spans="17:19" ht="12.75">
      <c r="Q325" s="90" t="s">
        <v>258</v>
      </c>
      <c r="R325" s="91" t="s">
        <v>325</v>
      </c>
      <c r="S325" s="97">
        <v>0.69</v>
      </c>
    </row>
    <row r="326" spans="17:19" ht="12.75">
      <c r="Q326" s="90" t="s">
        <v>326</v>
      </c>
      <c r="R326" s="91" t="s">
        <v>325</v>
      </c>
      <c r="S326" s="97">
        <v>0.69</v>
      </c>
    </row>
    <row r="327" spans="17:19" ht="12.75">
      <c r="Q327" s="90" t="s">
        <v>275</v>
      </c>
      <c r="R327" s="91" t="s">
        <v>325</v>
      </c>
      <c r="S327" s="97">
        <v>0.69</v>
      </c>
    </row>
    <row r="328" spans="17:19" ht="12.75">
      <c r="Q328" s="90" t="s">
        <v>327</v>
      </c>
      <c r="R328" s="91" t="s">
        <v>328</v>
      </c>
      <c r="S328" s="97">
        <v>0.99</v>
      </c>
    </row>
    <row r="329" spans="17:19" ht="12.75">
      <c r="Q329" s="90" t="s">
        <v>329</v>
      </c>
      <c r="R329" s="91" t="s">
        <v>329</v>
      </c>
      <c r="S329" s="98"/>
    </row>
    <row r="330" spans="17:19" ht="12.75">
      <c r="Q330" s="90" t="s">
        <v>309</v>
      </c>
      <c r="R330" s="91" t="s">
        <v>330</v>
      </c>
      <c r="S330" s="97">
        <v>0.69</v>
      </c>
    </row>
    <row r="331" spans="17:19" ht="12.75">
      <c r="Q331" s="90" t="s">
        <v>331</v>
      </c>
      <c r="R331" s="91" t="s">
        <v>330</v>
      </c>
      <c r="S331" s="97">
        <v>0.69</v>
      </c>
    </row>
    <row r="332" spans="17:19" ht="12.75">
      <c r="Q332" s="90" t="s">
        <v>332</v>
      </c>
      <c r="R332" s="91" t="s">
        <v>333</v>
      </c>
      <c r="S332" s="98"/>
    </row>
    <row r="333" spans="17:19" ht="12.75">
      <c r="Q333" s="90" t="s">
        <v>334</v>
      </c>
      <c r="R333" s="91" t="s">
        <v>335</v>
      </c>
      <c r="S333" s="98"/>
    </row>
    <row r="334" spans="17:19" ht="12.75">
      <c r="Q334" s="90" t="s">
        <v>332</v>
      </c>
      <c r="R334" s="91" t="s">
        <v>333</v>
      </c>
      <c r="S334" s="99">
        <v>0</v>
      </c>
    </row>
    <row r="335" spans="17:19" ht="12.75">
      <c r="Q335" s="90" t="s">
        <v>314</v>
      </c>
      <c r="R335" s="91" t="s">
        <v>325</v>
      </c>
      <c r="S335" s="97">
        <v>0.69</v>
      </c>
    </row>
    <row r="336" spans="17:19" ht="12.75">
      <c r="Q336" s="90" t="s">
        <v>312</v>
      </c>
      <c r="R336" s="91" t="s">
        <v>325</v>
      </c>
      <c r="S336" s="97">
        <v>0.69</v>
      </c>
    </row>
    <row r="337" spans="17:19" ht="12.75">
      <c r="Q337" s="90" t="s">
        <v>315</v>
      </c>
      <c r="R337" s="91" t="s">
        <v>325</v>
      </c>
      <c r="S337" s="97">
        <v>0.69</v>
      </c>
    </row>
    <row r="338" spans="17:19" ht="12.75">
      <c r="Q338" s="90" t="s">
        <v>313</v>
      </c>
      <c r="R338" s="91" t="s">
        <v>325</v>
      </c>
      <c r="S338" s="97">
        <v>0.69</v>
      </c>
    </row>
    <row r="339" spans="17:19" ht="12.75">
      <c r="Q339" s="90" t="s">
        <v>316</v>
      </c>
      <c r="R339" s="91" t="s">
        <v>325</v>
      </c>
      <c r="S339" s="97">
        <v>0.69</v>
      </c>
    </row>
    <row r="340" spans="17:19" ht="12.75">
      <c r="Q340" s="90" t="s">
        <v>336</v>
      </c>
      <c r="R340" s="91" t="s">
        <v>325</v>
      </c>
      <c r="S340" s="97">
        <v>0.69</v>
      </c>
    </row>
    <row r="341" spans="17:19" ht="12.75">
      <c r="Q341" s="90" t="s">
        <v>337</v>
      </c>
      <c r="R341" s="91" t="s">
        <v>325</v>
      </c>
      <c r="S341" s="97">
        <v>0.69</v>
      </c>
    </row>
    <row r="342" spans="17:19" ht="12.75">
      <c r="Q342" s="90" t="s">
        <v>338</v>
      </c>
      <c r="R342" s="91" t="s">
        <v>325</v>
      </c>
      <c r="S342" s="97">
        <v>0.69</v>
      </c>
    </row>
    <row r="343" spans="17:19" ht="12.75">
      <c r="Q343" s="90" t="s">
        <v>339</v>
      </c>
      <c r="R343" s="91" t="s">
        <v>325</v>
      </c>
      <c r="S343" s="97">
        <v>0.69</v>
      </c>
    </row>
    <row r="344" spans="17:19" ht="12.75">
      <c r="Q344" s="90" t="s">
        <v>471</v>
      </c>
      <c r="R344" s="91" t="s">
        <v>322</v>
      </c>
      <c r="S344" s="97">
        <v>1.49</v>
      </c>
    </row>
    <row r="345" spans="17:19" ht="12.75">
      <c r="Q345" s="90" t="s">
        <v>341</v>
      </c>
      <c r="R345" s="91" t="s">
        <v>340</v>
      </c>
      <c r="S345" s="99">
        <v>0</v>
      </c>
    </row>
    <row r="346" spans="17:19" ht="12.75">
      <c r="Q346" s="90"/>
      <c r="R346" s="92"/>
      <c r="S346" s="99">
        <v>0</v>
      </c>
    </row>
  </sheetData>
  <sheetProtection/>
  <mergeCells count="30">
    <mergeCell ref="B255:C259"/>
    <mergeCell ref="B267:C271"/>
    <mergeCell ref="B277:C281"/>
    <mergeCell ref="B135:C139"/>
    <mergeCell ref="B145:C149"/>
    <mergeCell ref="B287:C291"/>
    <mergeCell ref="B175:C179"/>
    <mergeCell ref="B185:C189"/>
    <mergeCell ref="B195:C199"/>
    <mergeCell ref="B205:C209"/>
    <mergeCell ref="A1:A8"/>
    <mergeCell ref="B1:I1"/>
    <mergeCell ref="B8:I8"/>
    <mergeCell ref="B15:C19"/>
    <mergeCell ref="B215:C219"/>
    <mergeCell ref="B225:C229"/>
    <mergeCell ref="B155:C159"/>
    <mergeCell ref="B165:C169"/>
    <mergeCell ref="B48:C52"/>
    <mergeCell ref="B59:C63"/>
    <mergeCell ref="B245:C249"/>
    <mergeCell ref="B103:C107"/>
    <mergeCell ref="B114:C118"/>
    <mergeCell ref="B125:C129"/>
    <mergeCell ref="B26:C30"/>
    <mergeCell ref="B37:C41"/>
    <mergeCell ref="B235:C239"/>
    <mergeCell ref="B70:C74"/>
    <mergeCell ref="B81:C85"/>
    <mergeCell ref="B92:C96"/>
  </mergeCells>
  <dataValidations count="2">
    <dataValidation type="list" allowBlank="1" showInputMessage="1" showErrorMessage="1" promptTitle="List of Mail Piece Types" prompt="Please select from the list of available mail pieces.  Leave blank if not used" errorTitle="Invalid Mail Type" error="Please select from the available list ONLY" sqref="D258:L258 D290:L290 D270:L270 D280:L280 D248:L248 D238:L238 D228:L228 D218:L218 D208:L208 D198:L198 D188:L188 D178:L178 D168:L168 D158:L158 D148:L148 D138:L138 D128:L128 D117:L117 D106:L106 D95:L95 D84:L84 D73:L73 D62:L62 D51:L51 D40:L40 D29:L29 D18:L18">
      <formula1>$Q$321:$Q$346</formula1>
      <formula2>0</formula2>
    </dataValidation>
    <dataValidation type="list" allowBlank="1" showErrorMessage="1" sqref="R321:R345">
      <formula1>"Letter-A10,Letter-9,4x6 Postcard,5.5x8 Postcard,Self Mailer,Million Dollar Oversized,Magnet Card,Greeting card,Custom"</formula1>
      <formula2>0</formula2>
    </dataValidation>
  </dataValidations>
  <printOptions horizontalCentered="1"/>
  <pageMargins left="0.5" right="0.5" top="0.5" bottom="0.5" header="0.5118055555555556" footer="0.25"/>
  <pageSetup horizontalDpi="300" verticalDpi="300" orientation="landscape" scale="68"/>
  <headerFooter alignWithMargins="0">
    <oddFooter>&amp;L&amp;F&amp;C&amp;P&amp;R&amp;D</oddFoot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1:J18"/>
  <sheetViews>
    <sheetView zoomScale="75" zoomScaleNormal="75" zoomScalePageLayoutView="0" workbookViewId="0" topLeftCell="A1">
      <selection activeCell="A1" sqref="A1"/>
    </sheetView>
  </sheetViews>
  <sheetFormatPr defaultColWidth="10.28125" defaultRowHeight="12.75"/>
  <cols>
    <col min="1" max="1" width="19.421875" style="93" customWidth="1"/>
    <col min="2" max="2" width="19.28125" style="93" customWidth="1"/>
    <col min="3" max="3" width="19.00390625" style="93" customWidth="1"/>
    <col min="4" max="4" width="9.00390625" style="93" customWidth="1"/>
    <col min="5" max="5" width="10.28125" style="93" customWidth="1"/>
    <col min="6" max="6" width="8.28125" style="93" customWidth="1"/>
    <col min="7" max="7" width="21.28125" style="93" customWidth="1"/>
    <col min="8" max="8" width="17.28125" style="93" customWidth="1"/>
    <col min="9" max="9" width="18.7109375" style="93" customWidth="1"/>
    <col min="10" max="10" width="16.421875" style="93" customWidth="1"/>
    <col min="11" max="16384" width="10.28125" style="93" customWidth="1"/>
  </cols>
  <sheetData>
    <row r="1" spans="1:10" s="94" customFormat="1" ht="12.75">
      <c r="A1" s="94" t="s">
        <v>342</v>
      </c>
      <c r="B1" s="94" t="s">
        <v>343</v>
      </c>
      <c r="C1" s="94" t="s">
        <v>344</v>
      </c>
      <c r="D1" s="94" t="s">
        <v>345</v>
      </c>
      <c r="E1" s="94" t="s">
        <v>346</v>
      </c>
      <c r="F1" s="94" t="s">
        <v>347</v>
      </c>
      <c r="G1" s="94" t="s">
        <v>348</v>
      </c>
      <c r="H1" s="94" t="s">
        <v>349</v>
      </c>
      <c r="I1" s="94" t="s">
        <v>350</v>
      </c>
      <c r="J1" s="94" t="s">
        <v>351</v>
      </c>
    </row>
    <row r="2" spans="3:7" ht="12.75">
      <c r="C2" s="95"/>
      <c r="G2" s="95"/>
    </row>
    <row r="12" ht="12.75">
      <c r="B12" s="95" t="s">
        <v>352</v>
      </c>
    </row>
    <row r="13" ht="12.75">
      <c r="B13" s="95" t="s">
        <v>353</v>
      </c>
    </row>
    <row r="15" ht="12.75">
      <c r="D15" s="95" t="s">
        <v>354</v>
      </c>
    </row>
    <row r="16" ht="12.75">
      <c r="D16" s="95" t="s">
        <v>355</v>
      </c>
    </row>
    <row r="18" ht="12.75">
      <c r="B18" s="95" t="s">
        <v>356</v>
      </c>
    </row>
  </sheetData>
  <sheetProtection/>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Boomershine</dc:creator>
  <cp:keywords/>
  <dc:description/>
  <cp:lastModifiedBy>Diane Enriquez</cp:lastModifiedBy>
  <cp:lastPrinted>2007-06-10T23:37:42Z</cp:lastPrinted>
  <dcterms:created xsi:type="dcterms:W3CDTF">2005-12-28T04:35:50Z</dcterms:created>
  <dcterms:modified xsi:type="dcterms:W3CDTF">2008-12-10T01:23:30Z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832346FB_5F1F_4D44_B69A_ECEED68B6AC0">
    <vt:lpwstr>0</vt:lpwstr>
  </property>
</Properties>
</file>